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pdurost-23/Desktop/"/>
    </mc:Choice>
  </mc:AlternateContent>
  <xr:revisionPtr revIDLastSave="0" documentId="8_{DE5D7350-D6E8-074E-91DB-E6759EAEB3F3}" xr6:coauthVersionLast="47" xr6:coauthVersionMax="47" xr10:uidLastSave="{00000000-0000-0000-0000-000000000000}"/>
  <bookViews>
    <workbookView xWindow="25480" yWindow="2160" windowWidth="20820" windowHeight="15360" tabRatio="719" activeTab="1" xr2:uid="{00000000-000D-0000-FFFF-FFFF00000000}"/>
  </bookViews>
  <sheets>
    <sheet name="7 Day Form" sheetId="3" r:id="rId1"/>
    <sheet name="10 Day Form" sheetId="1" r:id="rId2"/>
    <sheet name="Page 2 Travel Advances Only" sheetId="2" r:id="rId3"/>
    <sheet name="Washington Example" sheetId="4" r:id="rId4"/>
    <sheet name="Your Calculations" sheetId="5" r:id="rId5"/>
    <sheet name="Background Data" sheetId="6" r:id="rId6"/>
    <sheet name="Travel Decision Tree" sheetId="7" r:id="rId7"/>
  </sheets>
  <externalReferences>
    <externalReference r:id="rId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6" l="1"/>
  <c r="C6" i="6"/>
  <c r="D6" i="6"/>
  <c r="D5" i="6"/>
  <c r="D4" i="6"/>
  <c r="D3" i="6"/>
  <c r="D2" i="6"/>
  <c r="G15" i="5"/>
  <c r="J15" i="5"/>
  <c r="G14" i="5"/>
  <c r="J14" i="5"/>
  <c r="G11" i="5"/>
  <c r="J11" i="5"/>
  <c r="G10" i="5"/>
  <c r="I10" i="5"/>
  <c r="J10" i="5"/>
  <c r="G7" i="5"/>
  <c r="J7" i="5"/>
  <c r="D6" i="4"/>
  <c r="C6" i="4"/>
  <c r="D5" i="4"/>
  <c r="D4" i="4"/>
  <c r="F4" i="4"/>
  <c r="C4" i="4"/>
  <c r="D3" i="4"/>
  <c r="C3" i="4"/>
  <c r="D2" i="4"/>
  <c r="F2" i="4"/>
  <c r="I15" i="5"/>
  <c r="I11" i="5"/>
  <c r="E4" i="4"/>
  <c r="E5" i="4"/>
  <c r="E6" i="4"/>
  <c r="F5" i="4"/>
  <c r="F6" i="4"/>
  <c r="K26" i="3"/>
  <c r="K31" i="1"/>
  <c r="K33" i="1" s="1"/>
  <c r="K42" i="1" s="1"/>
  <c r="L31" i="1"/>
  <c r="L33" i="1" s="1"/>
  <c r="L42" i="1" s="1"/>
  <c r="M31" i="1"/>
  <c r="M33" i="1" s="1"/>
  <c r="M42" i="1" s="1"/>
  <c r="N41" i="1"/>
  <c r="N40" i="1"/>
  <c r="N39" i="1"/>
  <c r="N38" i="1"/>
  <c r="N37" i="1"/>
  <c r="N36" i="1"/>
  <c r="N35" i="1"/>
  <c r="N32" i="1"/>
  <c r="N30" i="1"/>
  <c r="N29" i="1"/>
  <c r="N28" i="1"/>
  <c r="N26" i="1"/>
  <c r="N25" i="1"/>
  <c r="N21" i="1"/>
  <c r="N17" i="1"/>
  <c r="N18" i="1"/>
  <c r="N16" i="1"/>
  <c r="N19" i="1"/>
  <c r="N23" i="1"/>
  <c r="K19" i="1"/>
  <c r="K23" i="1"/>
  <c r="L19" i="1"/>
  <c r="L23" i="1"/>
  <c r="M19" i="1"/>
  <c r="M23" i="1"/>
  <c r="K40" i="3"/>
  <c r="K39" i="3"/>
  <c r="K38" i="3"/>
  <c r="K37" i="3"/>
  <c r="K36" i="3"/>
  <c r="K35" i="3"/>
  <c r="K34" i="3"/>
  <c r="K31" i="3"/>
  <c r="J30" i="3"/>
  <c r="J32" i="3" s="1"/>
  <c r="J41" i="3" s="1"/>
  <c r="I30" i="3"/>
  <c r="I32" i="3" s="1"/>
  <c r="I41" i="3" s="1"/>
  <c r="H30" i="3"/>
  <c r="H32" i="3" s="1"/>
  <c r="H41" i="3" s="1"/>
  <c r="G30" i="3"/>
  <c r="G32" i="3" s="1"/>
  <c r="G41" i="3" s="1"/>
  <c r="F30" i="3"/>
  <c r="F32" i="3"/>
  <c r="F41" i="3" s="1"/>
  <c r="E30" i="3"/>
  <c r="E32" i="3"/>
  <c r="E41" i="3" s="1"/>
  <c r="D30" i="3"/>
  <c r="D32" i="3" s="1"/>
  <c r="D41" i="3" s="1"/>
  <c r="K28" i="3"/>
  <c r="K27" i="3"/>
  <c r="K24" i="3"/>
  <c r="K23" i="3"/>
  <c r="K19" i="3"/>
  <c r="J17" i="3"/>
  <c r="I17" i="3"/>
  <c r="I21" i="3"/>
  <c r="H17" i="3"/>
  <c r="G17" i="3"/>
  <c r="G21" i="3"/>
  <c r="F17" i="3"/>
  <c r="F21" i="3"/>
  <c r="E17" i="3"/>
  <c r="E21" i="3"/>
  <c r="D17" i="3"/>
  <c r="D21" i="3"/>
  <c r="K16" i="3"/>
  <c r="K15" i="3"/>
  <c r="K14" i="3"/>
  <c r="K17" i="3"/>
  <c r="K21" i="3"/>
  <c r="D19" i="1"/>
  <c r="D23" i="1"/>
  <c r="D31" i="1"/>
  <c r="N31" i="1" s="1"/>
  <c r="E19" i="1"/>
  <c r="E23" i="1"/>
  <c r="F19" i="1"/>
  <c r="F23" i="1"/>
  <c r="G19" i="1"/>
  <c r="G23" i="1"/>
  <c r="H19" i="1"/>
  <c r="H23" i="1"/>
  <c r="I19" i="1"/>
  <c r="I23" i="1"/>
  <c r="J19" i="1"/>
  <c r="J23" i="1"/>
  <c r="D14" i="2"/>
  <c r="D18" i="2"/>
  <c r="E31" i="1"/>
  <c r="E33" i="1" s="1"/>
  <c r="E42" i="1" s="1"/>
  <c r="F31" i="1"/>
  <c r="F33" i="1" s="1"/>
  <c r="F42" i="1" s="1"/>
  <c r="G31" i="1"/>
  <c r="G33" i="1" s="1"/>
  <c r="G42" i="1" s="1"/>
  <c r="H31" i="1"/>
  <c r="H33" i="1" s="1"/>
  <c r="H42" i="1" s="1"/>
  <c r="I31" i="1"/>
  <c r="I33" i="1"/>
  <c r="I42" i="1" s="1"/>
  <c r="J31" i="1"/>
  <c r="J33" i="1" s="1"/>
  <c r="J42" i="1" s="1"/>
  <c r="D17" i="2"/>
  <c r="H21" i="3"/>
  <c r="J21" i="3"/>
  <c r="H15" i="5"/>
  <c r="E2" i="4"/>
  <c r="C5" i="4"/>
  <c r="I14" i="5"/>
  <c r="H10" i="5"/>
  <c r="E3" i="4"/>
  <c r="H14" i="5"/>
  <c r="H11" i="5"/>
  <c r="K30" i="3"/>
  <c r="K32" i="3" s="1"/>
  <c r="F3" i="4"/>
  <c r="I7" i="5"/>
  <c r="D33" i="1" l="1"/>
  <c r="K41" i="3"/>
  <c r="D42" i="1" l="1"/>
  <c r="N42" i="1" s="1"/>
  <c r="E14" i="2" s="1"/>
  <c r="N33" i="1"/>
</calcChain>
</file>

<file path=xl/sharedStrings.xml><?xml version="1.0" encoding="utf-8"?>
<sst xmlns="http://schemas.openxmlformats.org/spreadsheetml/2006/main" count="229" uniqueCount="137">
  <si>
    <t>Name of Traveler =</t>
  </si>
  <si>
    <t>Wesleyan ID of Traveler =</t>
  </si>
  <si>
    <t>Address or Department =</t>
  </si>
  <si>
    <t>Destination/Purpose =</t>
  </si>
  <si>
    <t>Departure Date =</t>
  </si>
  <si>
    <t>Return Date =</t>
  </si>
  <si>
    <t>Types of Expenses (link to policy)</t>
  </si>
  <si>
    <t>Day 1</t>
  </si>
  <si>
    <t>Day 2</t>
  </si>
  <si>
    <t>Day 3</t>
  </si>
  <si>
    <t>Day 4</t>
  </si>
  <si>
    <t>Day 5</t>
  </si>
  <si>
    <t>Day 6</t>
  </si>
  <si>
    <t>Day 7</t>
  </si>
  <si>
    <t>Total</t>
  </si>
  <si>
    <t>Explain Items/Business Purpose</t>
  </si>
  <si>
    <t>Breakfast</t>
  </si>
  <si>
    <t>Lunch</t>
  </si>
  <si>
    <t>Dinner</t>
  </si>
  <si>
    <t>Lodging</t>
  </si>
  <si>
    <t>Taxi or Limo</t>
  </si>
  <si>
    <t>Personal Mileage Miles @ =</t>
  </si>
  <si>
    <t>Other</t>
  </si>
  <si>
    <t>Total Expenses</t>
  </si>
  <si>
    <t>Less Travel Advance</t>
  </si>
  <si>
    <t>Amount Due University (1)</t>
  </si>
  <si>
    <t>*If a Travel Advance was used for this trip please complete Page 2 and do not attach to Voucher Smart Doc</t>
  </si>
  <si>
    <t>TRAVEL ADVANCES ONLY</t>
  </si>
  <si>
    <t>Smartkey</t>
  </si>
  <si>
    <t>(10 Digits)</t>
  </si>
  <si>
    <t>Account</t>
  </si>
  <si>
    <t>(5 Digits)</t>
  </si>
  <si>
    <t>Amount</t>
  </si>
  <si>
    <t>Advance #</t>
  </si>
  <si>
    <t>Amount Due Traveler (2)</t>
  </si>
  <si>
    <t>Alcohol</t>
  </si>
  <si>
    <t>Airfare</t>
  </si>
  <si>
    <t>Rail</t>
  </si>
  <si>
    <t>Total Other Transportation</t>
  </si>
  <si>
    <t>Telephone/Internet</t>
  </si>
  <si>
    <t>Conference Fee</t>
  </si>
  <si>
    <t>Enter Date</t>
  </si>
  <si>
    <t>8453x</t>
  </si>
  <si>
    <t>8452x</t>
  </si>
  <si>
    <t>84505/84506</t>
  </si>
  <si>
    <t>84509/84510</t>
  </si>
  <si>
    <t xml:space="preserve">Subtotal Meals </t>
  </si>
  <si>
    <r>
      <rPr>
        <b/>
        <sz val="14"/>
        <color indexed="8"/>
        <rFont val="Arial"/>
        <family val="2"/>
      </rPr>
      <t xml:space="preserve">Total </t>
    </r>
    <r>
      <rPr>
        <b/>
        <sz val="14"/>
        <color indexed="10"/>
        <rFont val="Arial"/>
        <family val="2"/>
      </rPr>
      <t>(not to exceed $75/day Domestic, $100/day International)</t>
    </r>
  </si>
  <si>
    <t xml:space="preserve">84502/3/4 </t>
  </si>
  <si>
    <t>Parking and other transportation expenses</t>
  </si>
  <si>
    <t>Day 8</t>
  </si>
  <si>
    <t>Day 9</t>
  </si>
  <si>
    <t>Day 10</t>
  </si>
  <si>
    <t>**</t>
  </si>
  <si>
    <t>Signature of Traveler**</t>
  </si>
  <si>
    <t xml:space="preserve">Traveler approval is required to confirm the validity of the expenses.  However, this approval is most often documented in WFS via the workflow submission and approval path.    </t>
  </si>
  <si>
    <t>Written signature of the Traveler is only required if approval is not reflected in WFS workflow or given by some other means such as email or signature on receipts.</t>
  </si>
  <si>
    <t>Input accounting information on the Voucher SmartDoc (Except for Travel Advances*)  Expense reports should be submitted within 30 business days from the date of travel return.</t>
  </si>
  <si>
    <t>Account(s)</t>
  </si>
  <si>
    <t>Car Rental</t>
  </si>
  <si>
    <t>Traveling one-way from Wesleyan to downtown Washington, DC</t>
  </si>
  <si>
    <t>Distances</t>
  </si>
  <si>
    <t>% carbon savings from air travel</t>
  </si>
  <si>
    <t>lb CO2e</t>
  </si>
  <si>
    <t>Equivalent gallons of gas</t>
  </si>
  <si>
    <t>Number of trees needed to plant to offset</t>
  </si>
  <si>
    <t>Travel Time (approx.)</t>
  </si>
  <si>
    <t>Airplane (coach)  + car to Bradley airport + car from Dulles</t>
  </si>
  <si>
    <t>Air: 325 miles x2
Car: 33 miles to Bradley x2 
+ 28 miles from Dulles x2</t>
  </si>
  <si>
    <t>N/A</t>
  </si>
  <si>
    <t>6 hours</t>
  </si>
  <si>
    <t>car (25 mpg)</t>
  </si>
  <si>
    <t>Car: 325 miles x2</t>
  </si>
  <si>
    <t>7 hours</t>
  </si>
  <si>
    <t>car (50 mpg)</t>
  </si>
  <si>
    <t>Amtrak (coach) + car to New Haven Train Station</t>
  </si>
  <si>
    <t>Train: 300 miles x2
Car: 28 miles x2 to New Haven</t>
  </si>
  <si>
    <t>bus + car to New Haven</t>
  </si>
  <si>
    <t>Calculate Your Travel-Related Carbon Footprint</t>
  </si>
  <si>
    <t>Starting Location</t>
  </si>
  <si>
    <t>Ending Location</t>
  </si>
  <si>
    <t xml:space="preserve">Airplane </t>
  </si>
  <si>
    <t>Travel Mode</t>
  </si>
  <si>
    <t>Details</t>
  </si>
  <si>
    <t>Distance from Airport to Airport (miles)</t>
  </si>
  <si>
    <t>Distance from Starting Location to Airport (miles)</t>
  </si>
  <si>
    <t>Distance from Airport to Ending Location (miles)</t>
  </si>
  <si>
    <t>% carbon savings</t>
  </si>
  <si>
    <t>Gallon of gas equivalent</t>
  </si>
  <si>
    <t>Number of trees to plant to offset</t>
  </si>
  <si>
    <t>Coach + car</t>
  </si>
  <si>
    <t>Airplane (coach)</t>
  </si>
  <si>
    <t>Car (25 mpg)</t>
  </si>
  <si>
    <t xml:space="preserve">Train/Bus </t>
  </si>
  <si>
    <t>Distance from Station to Station (miles)</t>
  </si>
  <si>
    <t>Distance from Starting Location to Station (miles)</t>
  </si>
  <si>
    <t>Distance from Station to Ending Location (miles)</t>
  </si>
  <si>
    <t>Train + car</t>
  </si>
  <si>
    <t>Amtrak (coach)</t>
  </si>
  <si>
    <t>Bus + car</t>
  </si>
  <si>
    <t>Bus (coach)</t>
  </si>
  <si>
    <t>Car</t>
  </si>
  <si>
    <t>Distance from Starting Location to Ending Location (miles)</t>
  </si>
  <si>
    <t>Car (50 mpg)</t>
  </si>
  <si>
    <t>Source</t>
  </si>
  <si>
    <t>Unit</t>
  </si>
  <si>
    <t>kg CO2e (includes CO2, methane, and other GHGs)</t>
  </si>
  <si>
    <t>airplane (first class, mean of long/short flights)</t>
  </si>
  <si>
    <t>per passenger mile</t>
  </si>
  <si>
    <t>airplane (coach, mean of long/ short flights)</t>
  </si>
  <si>
    <t>per mile</t>
  </si>
  <si>
    <t xml:space="preserve">bus </t>
  </si>
  <si>
    <r>
      <t xml:space="preserve">Values sourced from Kalmus, P. (2017). </t>
    </r>
    <r>
      <rPr>
        <sz val="11"/>
        <color theme="1"/>
        <rFont val="Calibri"/>
        <family val="2"/>
        <scheme val="minor"/>
      </rPr>
      <t>Being the Change: Live Well and Spark a Climate Revolution.</t>
    </r>
    <r>
      <rPr>
        <i/>
        <sz val="11"/>
        <color indexed="8"/>
        <rFont val="Calibri"/>
        <family val="2"/>
      </rPr>
      <t xml:space="preserve"> Gabriola Island, British Columbia, Canada: New Society Publishers.</t>
    </r>
  </si>
  <si>
    <t>Equivalencies</t>
  </si>
  <si>
    <t>Value</t>
  </si>
  <si>
    <t>Gallons of gasoline</t>
  </si>
  <si>
    <t>per lb CO2e</t>
  </si>
  <si>
    <t>Equivalencies sourced from EPA's Greenhouse Gas Equivalencies Calculator, https://www.epa.gov/energy/greenhouse-gas-equivalencies-calculator</t>
  </si>
  <si>
    <t>Could you attend without being physically present?</t>
  </si>
  <si>
    <t>Consider the following:</t>
  </si>
  <si>
    <t>No</t>
  </si>
  <si>
    <t>Yes</t>
  </si>
  <si>
    <t>Why are you attending?</t>
  </si>
  <si>
    <t>Are there other ways of exchanging this information?</t>
  </si>
  <si>
    <t>Could you live stream the event?</t>
  </si>
  <si>
    <t>Do you need institutional support to participate virtually?</t>
  </si>
  <si>
    <t>Is your destination 
within 350 miles?</t>
  </si>
  <si>
    <t>Factor the time and cost needed to go to and from the airport as well as the flight itself - flying is not often much faster or cheaper.</t>
  </si>
  <si>
    <t>Use the travel footprint calculator to calculate your carbon footprint using different travel modes.</t>
  </si>
  <si>
    <t>Is your destination 
over 350 miles?</t>
  </si>
  <si>
    <t>Flying is often the only practical option for long distance travel.</t>
  </si>
  <si>
    <t>Could you combine this trip with other work-related activities to maximize the trip's benefit?</t>
  </si>
  <si>
    <t>Is this trip worth the impact on the climate and time away?</t>
  </si>
  <si>
    <t>(1) Please attach a check made payable to Wesleyan and send to wescash@wesleyan.edu in Finance along with receipts attached to page 1 and 2 of this form.</t>
  </si>
  <si>
    <t>(2) Attach receipts to page 1 and 2 of this form and submit to wescash@wesleyan.edu in Finance.  Forms and receipts can be submitted electronically to wescash@wesleyan.edu.</t>
  </si>
  <si>
    <t>2023/24 Wesleyan University Travel Expense Report</t>
  </si>
  <si>
    <t>Fiscal Year = 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</si>
</sst>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&quot;$&quot;#,##0.000"/>
    <numFmt numFmtId="167" formatCode="0.000"/>
    <numFmt numFmtId="168" formatCode="0.0"/>
  </numFmts>
  <fonts count="26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22"/>
      <color indexed="8"/>
      <name val="Arial"/>
      <family val="2"/>
    </font>
    <font>
      <sz val="20"/>
      <color indexed="8"/>
      <name val="Arial"/>
      <family val="2"/>
    </font>
    <font>
      <b/>
      <sz val="14"/>
      <color indexed="9"/>
      <name val="Arial"/>
      <family val="2"/>
    </font>
    <font>
      <sz val="14"/>
      <color indexed="8"/>
      <name val="Arial"/>
      <family val="2"/>
    </font>
    <font>
      <u/>
      <sz val="10"/>
      <color indexed="12"/>
      <name val="Arial"/>
      <family val="2"/>
    </font>
    <font>
      <u/>
      <sz val="14"/>
      <color indexed="12"/>
      <name val="Arial"/>
      <family val="2"/>
    </font>
    <font>
      <sz val="14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i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theme="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-0.49998474074526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8"/>
      </top>
      <bottom/>
      <diagonal/>
    </border>
    <border>
      <left/>
      <right style="thin">
        <color indexed="64"/>
      </right>
      <top style="thin">
        <color theme="8"/>
      </top>
      <bottom/>
      <diagonal/>
    </border>
    <border>
      <left style="thin">
        <color indexed="64"/>
      </left>
      <right/>
      <top style="thin">
        <color theme="8"/>
      </top>
      <bottom/>
      <diagonal/>
    </border>
  </borders>
  <cellStyleXfs count="5">
    <xf numFmtId="0" fontId="0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9" fontId="15" fillId="0" borderId="0" applyFont="0" applyFill="0" applyBorder="0" applyAlignment="0" applyProtection="0"/>
  </cellStyleXfs>
  <cellXfs count="141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5" fillId="0" borderId="1" xfId="0" applyFont="1" applyBorder="1"/>
    <xf numFmtId="0" fontId="7" fillId="0" borderId="0" xfId="3" applyFont="1" applyBorder="1" applyAlignment="1" applyProtection="1"/>
    <xf numFmtId="0" fontId="5" fillId="0" borderId="0" xfId="0" applyFont="1" applyAlignment="1">
      <alignment horizontal="right"/>
    </xf>
    <xf numFmtId="0" fontId="5" fillId="0" borderId="3" xfId="0" applyFont="1" applyBorder="1"/>
    <xf numFmtId="0" fontId="5" fillId="0" borderId="2" xfId="0" applyFont="1" applyBorder="1"/>
    <xf numFmtId="0" fontId="5" fillId="0" borderId="0" xfId="0" applyFont="1"/>
    <xf numFmtId="164" fontId="5" fillId="0" borderId="3" xfId="0" applyNumberFormat="1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8" fillId="0" borderId="0" xfId="0" applyFont="1" applyProtection="1">
      <protection locked="0"/>
    </xf>
    <xf numFmtId="0" fontId="0" fillId="0" borderId="0" xfId="0" applyProtection="1">
      <protection locked="0"/>
    </xf>
    <xf numFmtId="0" fontId="16" fillId="2" borderId="7" xfId="0" applyFont="1" applyFill="1" applyBorder="1" applyProtection="1">
      <protection locked="0"/>
    </xf>
    <xf numFmtId="0" fontId="16" fillId="2" borderId="8" xfId="0" applyFont="1" applyFill="1" applyBorder="1" applyProtection="1">
      <protection locked="0"/>
    </xf>
    <xf numFmtId="44" fontId="16" fillId="2" borderId="9" xfId="2" applyFont="1" applyFill="1" applyBorder="1" applyProtection="1">
      <protection locked="0"/>
    </xf>
    <xf numFmtId="0" fontId="16" fillId="2" borderId="10" xfId="0" applyFont="1" applyFill="1" applyBorder="1" applyProtection="1">
      <protection locked="0"/>
    </xf>
    <xf numFmtId="0" fontId="16" fillId="2" borderId="0" xfId="0" applyFont="1" applyFill="1" applyProtection="1">
      <protection locked="0"/>
    </xf>
    <xf numFmtId="44" fontId="16" fillId="2" borderId="11" xfId="2" applyFont="1" applyFill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44" fontId="15" fillId="0" borderId="14" xfId="2" applyFont="1" applyBorder="1" applyProtection="1">
      <protection locked="0"/>
    </xf>
    <xf numFmtId="0" fontId="0" fillId="0" borderId="10" xfId="0" applyBorder="1" applyProtection="1">
      <protection locked="0"/>
    </xf>
    <xf numFmtId="44" fontId="15" fillId="0" borderId="11" xfId="2" applyFont="1" applyBorder="1" applyProtection="1">
      <protection locked="0"/>
    </xf>
    <xf numFmtId="0" fontId="0" fillId="0" borderId="12" xfId="0" applyBorder="1"/>
    <xf numFmtId="0" fontId="0" fillId="0" borderId="13" xfId="0" applyBorder="1"/>
    <xf numFmtId="44" fontId="15" fillId="0" borderId="14" xfId="2" applyFont="1" applyBorder="1" applyProtection="1"/>
    <xf numFmtId="0" fontId="19" fillId="0" borderId="0" xfId="0" applyFont="1"/>
    <xf numFmtId="0" fontId="0" fillId="0" borderId="10" xfId="0" applyBorder="1"/>
    <xf numFmtId="44" fontId="15" fillId="0" borderId="11" xfId="2" applyFont="1" applyBorder="1" applyProtection="1"/>
    <xf numFmtId="0" fontId="0" fillId="0" borderId="15" xfId="0" applyBorder="1"/>
    <xf numFmtId="0" fontId="0" fillId="0" borderId="16" xfId="0" applyBorder="1"/>
    <xf numFmtId="44" fontId="15" fillId="0" borderId="17" xfId="2" applyFont="1" applyBorder="1" applyProtection="1"/>
    <xf numFmtId="0" fontId="10" fillId="0" borderId="0" xfId="0" applyFont="1"/>
    <xf numFmtId="0" fontId="20" fillId="0" borderId="0" xfId="0" applyFont="1"/>
    <xf numFmtId="0" fontId="4" fillId="3" borderId="29" xfId="0" applyFont="1" applyFill="1" applyBorder="1" applyAlignment="1">
      <alignment horizontal="left"/>
    </xf>
    <xf numFmtId="0" fontId="4" fillId="3" borderId="29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/>
    </xf>
    <xf numFmtId="166" fontId="5" fillId="0" borderId="0" xfId="0" applyNumberFormat="1" applyFont="1"/>
    <xf numFmtId="0" fontId="11" fillId="0" borderId="0" xfId="0" applyFont="1" applyAlignment="1">
      <alignment horizontal="right"/>
    </xf>
    <xf numFmtId="0" fontId="5" fillId="0" borderId="18" xfId="0" applyFont="1" applyBorder="1"/>
    <xf numFmtId="0" fontId="21" fillId="0" borderId="5" xfId="0" applyFont="1" applyBorder="1"/>
    <xf numFmtId="0" fontId="11" fillId="0" borderId="0" xfId="0" applyFont="1" applyAlignment="1">
      <alignment horizontal="right" wrapText="1"/>
    </xf>
    <xf numFmtId="0" fontId="11" fillId="0" borderId="0" xfId="0" applyFont="1" applyAlignment="1">
      <alignment wrapText="1"/>
    </xf>
    <xf numFmtId="164" fontId="5" fillId="0" borderId="3" xfId="0" applyNumberFormat="1" applyFont="1" applyBorder="1" applyProtection="1">
      <protection locked="0"/>
    </xf>
    <xf numFmtId="166" fontId="5" fillId="0" borderId="3" xfId="0" applyNumberFormat="1" applyFont="1" applyBorder="1"/>
    <xf numFmtId="164" fontId="11" fillId="0" borderId="3" xfId="0" applyNumberFormat="1" applyFont="1" applyBorder="1"/>
    <xf numFmtId="164" fontId="5" fillId="0" borderId="19" xfId="0" applyNumberFormat="1" applyFont="1" applyBorder="1"/>
    <xf numFmtId="164" fontId="11" fillId="0" borderId="2" xfId="0" applyNumberFormat="1" applyFont="1" applyBorder="1"/>
    <xf numFmtId="14" fontId="5" fillId="4" borderId="13" xfId="0" applyNumberFormat="1" applyFont="1" applyFill="1" applyBorder="1" applyProtection="1">
      <protection locked="0"/>
    </xf>
    <xf numFmtId="164" fontId="5" fillId="4" borderId="19" xfId="0" applyNumberFormat="1" applyFont="1" applyFill="1" applyBorder="1" applyProtection="1">
      <protection locked="0"/>
    </xf>
    <xf numFmtId="0" fontId="5" fillId="0" borderId="2" xfId="0" applyFont="1" applyBorder="1" applyProtection="1">
      <protection locked="0"/>
    </xf>
    <xf numFmtId="0" fontId="1" fillId="0" borderId="2" xfId="0" applyFont="1" applyBorder="1" applyProtection="1">
      <protection locked="0"/>
    </xf>
    <xf numFmtId="164" fontId="5" fillId="0" borderId="2" xfId="0" applyNumberFormat="1" applyFont="1" applyBorder="1"/>
    <xf numFmtId="0" fontId="0" fillId="0" borderId="20" xfId="0" applyBorder="1"/>
    <xf numFmtId="164" fontId="5" fillId="4" borderId="13" xfId="0" applyNumberFormat="1" applyFont="1" applyFill="1" applyBorder="1" applyProtection="1">
      <protection locked="0"/>
    </xf>
    <xf numFmtId="0" fontId="5" fillId="0" borderId="13" xfId="0" applyFont="1" applyBorder="1"/>
    <xf numFmtId="164" fontId="5" fillId="0" borderId="13" xfId="0" applyNumberFormat="1" applyFont="1" applyBorder="1" applyProtection="1">
      <protection locked="0"/>
    </xf>
    <xf numFmtId="43" fontId="5" fillId="4" borderId="13" xfId="1" applyFont="1" applyFill="1" applyBorder="1" applyProtection="1">
      <protection locked="0"/>
    </xf>
    <xf numFmtId="164" fontId="11" fillId="0" borderId="21" xfId="0" applyNumberFormat="1" applyFont="1" applyBorder="1"/>
    <xf numFmtId="0" fontId="5" fillId="0" borderId="13" xfId="0" applyFont="1" applyBorder="1" applyProtection="1">
      <protection locked="0"/>
    </xf>
    <xf numFmtId="164" fontId="5" fillId="0" borderId="13" xfId="0" applyNumberFormat="1" applyFont="1" applyBorder="1"/>
    <xf numFmtId="0" fontId="1" fillId="0" borderId="13" xfId="0" applyFont="1" applyBorder="1" applyProtection="1">
      <protection locked="0"/>
    </xf>
    <xf numFmtId="165" fontId="5" fillId="0" borderId="13" xfId="1" applyNumberFormat="1" applyFont="1" applyBorder="1" applyProtection="1"/>
    <xf numFmtId="14" fontId="5" fillId="4" borderId="22" xfId="0" applyNumberFormat="1" applyFont="1" applyFill="1" applyBorder="1" applyProtection="1">
      <protection locked="0"/>
    </xf>
    <xf numFmtId="0" fontId="11" fillId="0" borderId="19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5" fillId="0" borderId="23" xfId="0" applyFont="1" applyBorder="1" applyAlignment="1">
      <alignment horizontal="left"/>
    </xf>
    <xf numFmtId="0" fontId="8" fillId="0" borderId="24" xfId="0" applyFont="1" applyBorder="1" applyProtection="1">
      <protection locked="0"/>
    </xf>
    <xf numFmtId="0" fontId="8" fillId="0" borderId="24" xfId="0" applyFont="1" applyBorder="1" applyAlignment="1" applyProtection="1">
      <alignment horizontal="left"/>
      <protection locked="0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3" borderId="31" xfId="0" applyFont="1" applyFill="1" applyBorder="1" applyAlignment="1">
      <alignment horizontal="left"/>
    </xf>
    <xf numFmtId="14" fontId="8" fillId="0" borderId="24" xfId="0" applyNumberFormat="1" applyFont="1" applyBorder="1" applyAlignment="1" applyProtection="1">
      <alignment horizontal="left"/>
      <protection locked="0"/>
    </xf>
    <xf numFmtId="14" fontId="9" fillId="0" borderId="24" xfId="0" applyNumberFormat="1" applyFont="1" applyBorder="1" applyAlignment="1" applyProtection="1">
      <alignment horizontal="left"/>
      <protection locked="0"/>
    </xf>
    <xf numFmtId="0" fontId="17" fillId="0" borderId="13" xfId="0" applyFont="1" applyBorder="1" applyAlignment="1">
      <alignment vertical="center" wrapText="1"/>
    </xf>
    <xf numFmtId="0" fontId="17" fillId="0" borderId="13" xfId="0" applyFont="1" applyBorder="1" applyAlignment="1">
      <alignment vertical="center"/>
    </xf>
    <xf numFmtId="0" fontId="17" fillId="5" borderId="13" xfId="0" applyFont="1" applyFill="1" applyBorder="1" applyAlignment="1">
      <alignment vertical="center" wrapText="1"/>
    </xf>
    <xf numFmtId="0" fontId="17" fillId="6" borderId="13" xfId="0" applyFont="1" applyFill="1" applyBorder="1" applyAlignment="1">
      <alignment vertical="center"/>
    </xf>
    <xf numFmtId="0" fontId="17" fillId="7" borderId="13" xfId="0" applyFont="1" applyFill="1" applyBorder="1" applyAlignment="1">
      <alignment vertical="center" wrapText="1"/>
    </xf>
    <xf numFmtId="0" fontId="17" fillId="8" borderId="13" xfId="0" applyFont="1" applyFill="1" applyBorder="1" applyAlignment="1">
      <alignment vertical="center" wrapText="1"/>
    </xf>
    <xf numFmtId="0" fontId="17" fillId="9" borderId="13" xfId="0" applyFont="1" applyFill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167" fontId="0" fillId="5" borderId="13" xfId="0" applyNumberFormat="1" applyFill="1" applyBorder="1" applyAlignment="1">
      <alignment horizontal="center" vertical="center"/>
    </xf>
    <xf numFmtId="167" fontId="0" fillId="6" borderId="13" xfId="0" applyNumberFormat="1" applyFill="1" applyBorder="1" applyAlignment="1">
      <alignment vertical="center"/>
    </xf>
    <xf numFmtId="168" fontId="0" fillId="7" borderId="13" xfId="0" applyNumberFormat="1" applyFill="1" applyBorder="1" applyAlignment="1">
      <alignment vertical="center"/>
    </xf>
    <xf numFmtId="168" fontId="0" fillId="8" borderId="13" xfId="0" applyNumberFormat="1" applyFill="1" applyBorder="1" applyAlignment="1">
      <alignment vertical="center"/>
    </xf>
    <xf numFmtId="168" fontId="0" fillId="9" borderId="13" xfId="0" applyNumberFormat="1" applyFill="1" applyBorder="1" applyAlignment="1">
      <alignment vertical="center"/>
    </xf>
    <xf numFmtId="0" fontId="0" fillId="0" borderId="13" xfId="0" applyBorder="1" applyAlignment="1">
      <alignment vertical="center"/>
    </xf>
    <xf numFmtId="9" fontId="15" fillId="5" borderId="13" xfId="4" applyFont="1" applyFill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0" fontId="24" fillId="10" borderId="13" xfId="0" applyFont="1" applyFill="1" applyBorder="1" applyAlignment="1">
      <alignment vertical="center" wrapText="1"/>
    </xf>
    <xf numFmtId="0" fontId="17" fillId="11" borderId="13" xfId="0" applyFont="1" applyFill="1" applyBorder="1" applyAlignment="1">
      <alignment vertical="center" wrapText="1"/>
    </xf>
    <xf numFmtId="0" fontId="17" fillId="12" borderId="13" xfId="0" applyFont="1" applyFill="1" applyBorder="1" applyAlignment="1">
      <alignment vertical="center" wrapText="1"/>
    </xf>
    <xf numFmtId="0" fontId="17" fillId="0" borderId="0" xfId="0" applyFont="1"/>
    <xf numFmtId="0" fontId="17" fillId="10" borderId="13" xfId="0" applyFont="1" applyFill="1" applyBorder="1" applyAlignment="1">
      <alignment vertical="center" wrapText="1"/>
    </xf>
    <xf numFmtId="0" fontId="0" fillId="11" borderId="13" xfId="0" applyFill="1" applyBorder="1" applyAlignment="1">
      <alignment vertical="center" wrapText="1"/>
    </xf>
    <xf numFmtId="0" fontId="0" fillId="12" borderId="13" xfId="0" applyFill="1" applyBorder="1" applyAlignment="1">
      <alignment vertical="center" wrapText="1"/>
    </xf>
    <xf numFmtId="168" fontId="0" fillId="6" borderId="13" xfId="0" applyNumberFormat="1" applyFill="1" applyBorder="1" applyAlignment="1">
      <alignment vertical="center"/>
    </xf>
    <xf numFmtId="168" fontId="0" fillId="5" borderId="13" xfId="0" applyNumberFormat="1" applyFill="1" applyBorder="1" applyAlignment="1">
      <alignment horizontal="center" vertical="center"/>
    </xf>
    <xf numFmtId="168" fontId="0" fillId="0" borderId="0" xfId="0" applyNumberFormat="1"/>
    <xf numFmtId="168" fontId="0" fillId="0" borderId="0" xfId="0" applyNumberFormat="1" applyAlignment="1">
      <alignment horizontal="center"/>
    </xf>
    <xf numFmtId="168" fontId="17" fillId="6" borderId="13" xfId="0" applyNumberFormat="1" applyFont="1" applyFill="1" applyBorder="1" applyAlignment="1">
      <alignment vertical="center"/>
    </xf>
    <xf numFmtId="0" fontId="17" fillId="10" borderId="22" xfId="0" applyFont="1" applyFill="1" applyBorder="1" applyAlignment="1">
      <alignment vertical="center" wrapText="1"/>
    </xf>
    <xf numFmtId="0" fontId="0" fillId="11" borderId="22" xfId="0" applyFill="1" applyBorder="1" applyAlignment="1">
      <alignment vertical="center" wrapText="1"/>
    </xf>
    <xf numFmtId="0" fontId="0" fillId="12" borderId="22" xfId="0" applyFill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13" borderId="22" xfId="0" applyFill="1" applyBorder="1"/>
    <xf numFmtId="0" fontId="0" fillId="13" borderId="25" xfId="0" applyFill="1" applyBorder="1"/>
    <xf numFmtId="0" fontId="0" fillId="13" borderId="26" xfId="0" applyFill="1" applyBorder="1"/>
    <xf numFmtId="0" fontId="0" fillId="13" borderId="3" xfId="0" applyFill="1" applyBorder="1"/>
    <xf numFmtId="0" fontId="0" fillId="13" borderId="1" xfId="0" applyFill="1" applyBorder="1"/>
    <xf numFmtId="0" fontId="0" fillId="13" borderId="2" xfId="0" applyFill="1" applyBorder="1"/>
    <xf numFmtId="0" fontId="0" fillId="13" borderId="19" xfId="0" applyFill="1" applyBorder="1"/>
    <xf numFmtId="0" fontId="0" fillId="13" borderId="4" xfId="0" applyFill="1" applyBorder="1"/>
    <xf numFmtId="0" fontId="0" fillId="13" borderId="6" xfId="0" applyFill="1" applyBorder="1"/>
    <xf numFmtId="0" fontId="17" fillId="0" borderId="0" xfId="0" applyFont="1" applyAlignment="1">
      <alignment vertical="center"/>
    </xf>
    <xf numFmtId="167" fontId="0" fillId="0" borderId="13" xfId="0" applyNumberFormat="1" applyBorder="1" applyAlignment="1">
      <alignment vertical="center"/>
    </xf>
    <xf numFmtId="0" fontId="0" fillId="0" borderId="0" xfId="0" applyAlignment="1">
      <alignment vertical="center"/>
    </xf>
    <xf numFmtId="0" fontId="25" fillId="0" borderId="0" xfId="0" applyFont="1" applyAlignment="1">
      <alignment vertical="center"/>
    </xf>
    <xf numFmtId="167" fontId="25" fillId="0" borderId="0" xfId="0" applyNumberFormat="1" applyFont="1" applyAlignment="1">
      <alignment vertical="center"/>
    </xf>
    <xf numFmtId="0" fontId="25" fillId="0" borderId="0" xfId="0" applyFont="1"/>
    <xf numFmtId="0" fontId="0" fillId="0" borderId="0" xfId="0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2" fillId="0" borderId="25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28" xfId="0" applyBorder="1" applyAlignment="1">
      <alignment horizontal="center" wrapText="1"/>
    </xf>
  </cellXfs>
  <cellStyles count="5">
    <cellStyle name="Comma" xfId="1" builtinId="3"/>
    <cellStyle name="Currency" xfId="2" builtinId="4"/>
    <cellStyle name="Hyperlink" xfId="3" builtinId="8"/>
    <cellStyle name="Normal" xfId="0" builtinId="0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Pounds of Carbon Dioxide Equivalent for </a:t>
            </a:r>
          </a:p>
          <a:p>
            <a:pPr>
              <a:defRPr/>
            </a:pPr>
            <a:r>
              <a:rPr lang="en-US"/>
              <a:t>Round Trip from Wesleyan to Downtown</a:t>
            </a:r>
            <a:r>
              <a:rPr lang="en-US" baseline="0"/>
              <a:t> </a:t>
            </a:r>
            <a:r>
              <a:rPr lang="en-US"/>
              <a:t>Washington, DC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'[1]Washington Example'!$D$1</c:f>
              <c:strCache>
                <c:ptCount val="1"/>
                <c:pt idx="0">
                  <c:v>lb CO2e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0-2664-4576-93A3-7744F6B8AB69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2664-4576-93A3-7744F6B8AB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2-2664-4576-93A3-7744F6B8AB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3-2664-4576-93A3-7744F6B8AB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2664-4576-93A3-7744F6B8AB69}"/>
              </c:ext>
            </c:extLst>
          </c:dPt>
          <c:dLbls>
            <c:dLbl>
              <c:idx val="0"/>
              <c:layout>
                <c:manualLayout>
                  <c:x val="0"/>
                  <c:y val="9.6969659949545234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64-4576-93A3-7744F6B8AB69}"/>
                </c:ext>
              </c:extLst>
            </c:dLbl>
            <c:dLbl>
              <c:idx val="1"/>
              <c:layout>
                <c:manualLayout>
                  <c:x val="-3.5894511106311874E-17"/>
                  <c:y val="9.6969659949545234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64-4576-93A3-7744F6B8AB69}"/>
                </c:ext>
              </c:extLst>
            </c:dLbl>
            <c:dLbl>
              <c:idx val="2"/>
              <c:layout>
                <c:manualLayout>
                  <c:x val="0"/>
                  <c:y val="6.4646439966363489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64-4576-93A3-7744F6B8AB69}"/>
                </c:ext>
              </c:extLst>
            </c:dLbl>
            <c:dLbl>
              <c:idx val="3"/>
              <c:layout>
                <c:manualLayout>
                  <c:x val="0"/>
                  <c:y val="1.2929287993272698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64-4576-93A3-7744F6B8AB69}"/>
                </c:ext>
              </c:extLst>
            </c:dLbl>
            <c:dLbl>
              <c:idx val="4"/>
              <c:layout>
                <c:manualLayout>
                  <c:x val="0"/>
                  <c:y val="6.4646439966363489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64-4576-93A3-7744F6B8AB69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'[1]Washington Example'!$A$2:$A$6</c:f>
              <c:strCache>
                <c:ptCount val="5"/>
                <c:pt idx="0">
                  <c:v>Airplane (coach)  + car to Bradley airport + car from Dulles</c:v>
                </c:pt>
                <c:pt idx="1">
                  <c:v>car (25 mpg)</c:v>
                </c:pt>
                <c:pt idx="2">
                  <c:v>car (50 mpg)</c:v>
                </c:pt>
                <c:pt idx="3">
                  <c:v>Amtrak (coach) + car to New Haven Train Station</c:v>
                </c:pt>
                <c:pt idx="4">
                  <c:v>bus + car to New Haven</c:v>
                </c:pt>
              </c:strCache>
            </c:strRef>
          </c:cat>
          <c:val>
            <c:numRef>
              <c:f>'[1]Washington Example'!$D$2:$D$6</c:f>
              <c:numCache>
                <c:formatCode>General</c:formatCode>
                <c:ptCount val="5"/>
                <c:pt idx="0">
                  <c:v>1267.9739652799999</c:v>
                </c:pt>
                <c:pt idx="1">
                  <c:v>647.717356</c:v>
                </c:pt>
                <c:pt idx="2">
                  <c:v>323.858678</c:v>
                </c:pt>
                <c:pt idx="3">
                  <c:v>267.44686144000002</c:v>
                </c:pt>
                <c:pt idx="4">
                  <c:v>141.78352143999999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64-4576-93A3-7744F6B8A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9533296"/>
        <c:axId val="1"/>
      </c:barChart>
      <c:catAx>
        <c:axId val="1729533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729533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'[1]Your Calculations'!$G$6</c:f>
              <c:strCache>
                <c:ptCount val="1"/>
                <c:pt idx="0">
                  <c:v>lb CO2e</c:v>
                </c:pt>
              </c:strCache>
            </c:strRef>
          </c:tx>
          <c:invertIfNegative val="0"/>
          <c:cat>
            <c:strRef>
              <c:f>('[1]Your Calculations'!$B$7,'[1]Your Calculations'!$B$10,'[1]Your Calculations'!$B$11,'[1]Your Calculations'!$B$14,'[1]Your Calculations'!$B$15)</c:f>
              <c:strCache>
                <c:ptCount val="5"/>
                <c:pt idx="0">
                  <c:v>Airplane (coach)</c:v>
                </c:pt>
                <c:pt idx="1">
                  <c:v>Amtrak (coach)</c:v>
                </c:pt>
                <c:pt idx="2">
                  <c:v>Bus (coach)</c:v>
                </c:pt>
                <c:pt idx="3">
                  <c:v>Car (25 mpg)</c:v>
                </c:pt>
                <c:pt idx="4">
                  <c:v>Car (50 mpg)</c:v>
                </c:pt>
              </c:strCache>
            </c:strRef>
          </c:cat>
          <c:val>
            <c:numRef>
              <c:f>('[1]Your Calculations'!$G$7,'[1]Your Calculations'!$G$10,'[1]Your Calculations'!$G$11,'[1]Your Calculations'!$G$14,'[1]Your Calculations'!$G$15)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62-436B-B2FE-274CB14E2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998944"/>
        <c:axId val="1"/>
      </c:barChart>
      <c:catAx>
        <c:axId val="527998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7998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6</xdr:col>
      <xdr:colOff>0</xdr:colOff>
      <xdr:row>25</xdr:row>
      <xdr:rowOff>95250</xdr:rowOff>
    </xdr:to>
    <xdr:graphicFrame macro="">
      <xdr:nvGraphicFramePr>
        <xdr:cNvPr id="3089" name="Chart 1">
          <a:extLst>
            <a:ext uri="{FF2B5EF4-FFF2-40B4-BE49-F238E27FC236}">
              <a16:creationId xmlns:a16="http://schemas.microsoft.com/office/drawing/2014/main" id="{26FA8456-BB33-F8A1-D0CA-C8E62F5930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5</xdr:col>
      <xdr:colOff>457200</xdr:colOff>
      <xdr:row>31</xdr:row>
      <xdr:rowOff>76200</xdr:rowOff>
    </xdr:to>
    <xdr:graphicFrame macro="">
      <xdr:nvGraphicFramePr>
        <xdr:cNvPr id="4113" name="Chart 1">
          <a:extLst>
            <a:ext uri="{FF2B5EF4-FFF2-40B4-BE49-F238E27FC236}">
              <a16:creationId xmlns:a16="http://schemas.microsoft.com/office/drawing/2014/main" id="{19625E67-11CF-A82D-6264-B543FC0356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2</xdr:row>
      <xdr:rowOff>0</xdr:rowOff>
    </xdr:from>
    <xdr:to>
      <xdr:col>1</xdr:col>
      <xdr:colOff>342900</xdr:colOff>
      <xdr:row>4</xdr:row>
      <xdr:rowOff>155164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59623882-7E5E-CA93-1358-4A61A41E3C5A}"/>
            </a:ext>
          </a:extLst>
        </xdr:cNvPr>
        <xdr:cNvCxnSpPr/>
      </xdr:nvCxnSpPr>
      <xdr:spPr>
        <a:xfrm>
          <a:off x="952500" y="571500"/>
          <a:ext cx="0" cy="552450"/>
        </a:xfrm>
        <a:prstGeom prst="straightConnector1">
          <a:avLst/>
        </a:prstGeom>
        <a:ln w="28575">
          <a:solidFill>
            <a:schemeClr val="accent5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282575</xdr:colOff>
      <xdr:row>2</xdr:row>
      <xdr:rowOff>0</xdr:rowOff>
    </xdr:from>
    <xdr:to>
      <xdr:col>3</xdr:col>
      <xdr:colOff>282575</xdr:colOff>
      <xdr:row>4</xdr:row>
      <xdr:rowOff>155164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C2D11B96-E68A-95F8-0EE2-636DC3E65296}"/>
            </a:ext>
          </a:extLst>
        </xdr:cNvPr>
        <xdr:cNvCxnSpPr/>
      </xdr:nvCxnSpPr>
      <xdr:spPr>
        <a:xfrm>
          <a:off x="2105025" y="571500"/>
          <a:ext cx="0" cy="552450"/>
        </a:xfrm>
        <a:prstGeom prst="straightConnector1">
          <a:avLst/>
        </a:prstGeom>
        <a:ln w="28575">
          <a:solidFill>
            <a:schemeClr val="accent5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339725</xdr:colOff>
      <xdr:row>6</xdr:row>
      <xdr:rowOff>31750</xdr:rowOff>
    </xdr:from>
    <xdr:to>
      <xdr:col>1</xdr:col>
      <xdr:colOff>339725</xdr:colOff>
      <xdr:row>8</xdr:row>
      <xdr:rowOff>183781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3B7A5FB5-B263-6A40-B7EF-36F14D5BEC90}"/>
            </a:ext>
          </a:extLst>
        </xdr:cNvPr>
        <xdr:cNvCxnSpPr/>
      </xdr:nvCxnSpPr>
      <xdr:spPr>
        <a:xfrm>
          <a:off x="942975" y="1343025"/>
          <a:ext cx="0" cy="552450"/>
        </a:xfrm>
        <a:prstGeom prst="straightConnector1">
          <a:avLst/>
        </a:prstGeom>
        <a:ln w="28575">
          <a:solidFill>
            <a:schemeClr val="accent5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285750</xdr:colOff>
      <xdr:row>6</xdr:row>
      <xdr:rowOff>31750</xdr:rowOff>
    </xdr:from>
    <xdr:to>
      <xdr:col>3</xdr:col>
      <xdr:colOff>285750</xdr:colOff>
      <xdr:row>8</xdr:row>
      <xdr:rowOff>183781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FB14BA86-58AD-0AF4-72F0-786A39494C38}"/>
            </a:ext>
          </a:extLst>
        </xdr:cNvPr>
        <xdr:cNvCxnSpPr/>
      </xdr:nvCxnSpPr>
      <xdr:spPr>
        <a:xfrm>
          <a:off x="2114550" y="1343025"/>
          <a:ext cx="0" cy="552450"/>
        </a:xfrm>
        <a:prstGeom prst="straightConnector1">
          <a:avLst/>
        </a:prstGeom>
        <a:ln w="28575">
          <a:solidFill>
            <a:schemeClr val="accent5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339725</xdr:colOff>
      <xdr:row>10</xdr:row>
      <xdr:rowOff>15875</xdr:rowOff>
    </xdr:from>
    <xdr:to>
      <xdr:col>1</xdr:col>
      <xdr:colOff>339725</xdr:colOff>
      <xdr:row>12</xdr:row>
      <xdr:rowOff>172638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C413F3D-CFBC-B738-59AD-D8B4B07FE700}"/>
            </a:ext>
          </a:extLst>
        </xdr:cNvPr>
        <xdr:cNvCxnSpPr/>
      </xdr:nvCxnSpPr>
      <xdr:spPr>
        <a:xfrm>
          <a:off x="933450" y="2295525"/>
          <a:ext cx="0" cy="552450"/>
        </a:xfrm>
        <a:prstGeom prst="straightConnector1">
          <a:avLst/>
        </a:prstGeom>
        <a:ln w="28575">
          <a:solidFill>
            <a:schemeClr val="accent5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317500</xdr:colOff>
      <xdr:row>10</xdr:row>
      <xdr:rowOff>15875</xdr:rowOff>
    </xdr:from>
    <xdr:to>
      <xdr:col>3</xdr:col>
      <xdr:colOff>317500</xdr:colOff>
      <xdr:row>12</xdr:row>
      <xdr:rowOff>172638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954B6466-3AAC-D131-EF35-71D4F504D333}"/>
            </a:ext>
          </a:extLst>
        </xdr:cNvPr>
        <xdr:cNvCxnSpPr/>
      </xdr:nvCxnSpPr>
      <xdr:spPr>
        <a:xfrm>
          <a:off x="2124075" y="2295525"/>
          <a:ext cx="0" cy="552450"/>
        </a:xfrm>
        <a:prstGeom prst="straightConnector1">
          <a:avLst/>
        </a:prstGeom>
        <a:ln w="28575">
          <a:solidFill>
            <a:schemeClr val="accent5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317500</xdr:colOff>
      <xdr:row>14</xdr:row>
      <xdr:rowOff>0</xdr:rowOff>
    </xdr:from>
    <xdr:to>
      <xdr:col>1</xdr:col>
      <xdr:colOff>317500</xdr:colOff>
      <xdr:row>16</xdr:row>
      <xdr:rowOff>155164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6685153D-4A6E-AAD1-2304-B6ACA1FE78D8}"/>
            </a:ext>
          </a:extLst>
        </xdr:cNvPr>
        <xdr:cNvCxnSpPr/>
      </xdr:nvCxnSpPr>
      <xdr:spPr>
        <a:xfrm>
          <a:off x="904875" y="3048000"/>
          <a:ext cx="0" cy="552450"/>
        </a:xfrm>
        <a:prstGeom prst="straightConnector1">
          <a:avLst/>
        </a:prstGeom>
        <a:ln w="28575">
          <a:solidFill>
            <a:schemeClr val="accent5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317500</xdr:colOff>
      <xdr:row>14</xdr:row>
      <xdr:rowOff>0</xdr:rowOff>
    </xdr:from>
    <xdr:to>
      <xdr:col>3</xdr:col>
      <xdr:colOff>317500</xdr:colOff>
      <xdr:row>16</xdr:row>
      <xdr:rowOff>155164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A020409B-A1CC-8465-C8C1-466A9FCA5D2F}"/>
            </a:ext>
          </a:extLst>
        </xdr:cNvPr>
        <xdr:cNvCxnSpPr/>
      </xdr:nvCxnSpPr>
      <xdr:spPr>
        <a:xfrm>
          <a:off x="2124075" y="3048000"/>
          <a:ext cx="0" cy="552450"/>
        </a:xfrm>
        <a:prstGeom prst="straightConnector1">
          <a:avLst/>
        </a:prstGeom>
        <a:ln w="28575">
          <a:solidFill>
            <a:schemeClr val="accent5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317500</xdr:colOff>
      <xdr:row>18</xdr:row>
      <xdr:rowOff>0</xdr:rowOff>
    </xdr:from>
    <xdr:to>
      <xdr:col>1</xdr:col>
      <xdr:colOff>317500</xdr:colOff>
      <xdr:row>20</xdr:row>
      <xdr:rowOff>171034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D43EE455-F3D1-FC1A-1207-4623089C4F3F}"/>
            </a:ext>
          </a:extLst>
        </xdr:cNvPr>
        <xdr:cNvCxnSpPr/>
      </xdr:nvCxnSpPr>
      <xdr:spPr>
        <a:xfrm>
          <a:off x="904875" y="4000500"/>
          <a:ext cx="0" cy="552450"/>
        </a:xfrm>
        <a:prstGeom prst="straightConnector1">
          <a:avLst/>
        </a:prstGeom>
        <a:ln w="28575">
          <a:solidFill>
            <a:schemeClr val="accent5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285750</xdr:colOff>
      <xdr:row>18</xdr:row>
      <xdr:rowOff>0</xdr:rowOff>
    </xdr:from>
    <xdr:to>
      <xdr:col>3</xdr:col>
      <xdr:colOff>285750</xdr:colOff>
      <xdr:row>20</xdr:row>
      <xdr:rowOff>171034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BBDB2F9F-2960-1E38-A1F0-D373A46B4168}"/>
            </a:ext>
          </a:extLst>
        </xdr:cNvPr>
        <xdr:cNvCxnSpPr/>
      </xdr:nvCxnSpPr>
      <xdr:spPr>
        <a:xfrm>
          <a:off x="2114550" y="4000500"/>
          <a:ext cx="0" cy="552450"/>
        </a:xfrm>
        <a:prstGeom prst="straightConnector1">
          <a:avLst/>
        </a:prstGeom>
        <a:ln w="28575">
          <a:solidFill>
            <a:schemeClr val="accent5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31750</xdr:colOff>
      <xdr:row>5</xdr:row>
      <xdr:rowOff>111125</xdr:rowOff>
    </xdr:from>
    <xdr:to>
      <xdr:col>4</xdr:col>
      <xdr:colOff>609582</xdr:colOff>
      <xdr:row>5</xdr:row>
      <xdr:rowOff>111126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F8B9865F-1F03-49DC-1606-0BDA20E08B3B}"/>
            </a:ext>
          </a:extLst>
        </xdr:cNvPr>
        <xdr:cNvCxnSpPr/>
      </xdr:nvCxnSpPr>
      <xdr:spPr>
        <a:xfrm flipV="1">
          <a:off x="2447925" y="1238250"/>
          <a:ext cx="600075" cy="1"/>
        </a:xfrm>
        <a:prstGeom prst="straightConnector1">
          <a:avLst/>
        </a:prstGeom>
        <a:ln w="28575">
          <a:solidFill>
            <a:schemeClr val="accent5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31750</xdr:colOff>
      <xdr:row>13</xdr:row>
      <xdr:rowOff>111125</xdr:rowOff>
    </xdr:from>
    <xdr:to>
      <xdr:col>4</xdr:col>
      <xdr:colOff>609582</xdr:colOff>
      <xdr:row>13</xdr:row>
      <xdr:rowOff>111126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35593066-5C86-A647-72EE-463AFA4225A0}"/>
            </a:ext>
          </a:extLst>
        </xdr:cNvPr>
        <xdr:cNvCxnSpPr/>
      </xdr:nvCxnSpPr>
      <xdr:spPr>
        <a:xfrm flipV="1">
          <a:off x="2447925" y="2962275"/>
          <a:ext cx="600075" cy="1"/>
        </a:xfrm>
        <a:prstGeom prst="straightConnector1">
          <a:avLst/>
        </a:prstGeom>
        <a:ln w="28575">
          <a:solidFill>
            <a:schemeClr val="accent5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603250</xdr:colOff>
      <xdr:row>21</xdr:row>
      <xdr:rowOff>114300</xdr:rowOff>
    </xdr:from>
    <xdr:to>
      <xdr:col>4</xdr:col>
      <xdr:colOff>603250</xdr:colOff>
      <xdr:row>21</xdr:row>
      <xdr:rowOff>114301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1E376ED0-75F7-72DC-C893-F932C243BBAD}"/>
            </a:ext>
          </a:extLst>
        </xdr:cNvPr>
        <xdr:cNvCxnSpPr/>
      </xdr:nvCxnSpPr>
      <xdr:spPr>
        <a:xfrm flipV="1">
          <a:off x="2428875" y="4686300"/>
          <a:ext cx="600075" cy="1"/>
        </a:xfrm>
        <a:prstGeom prst="straightConnector1">
          <a:avLst/>
        </a:prstGeom>
        <a:ln w="28575">
          <a:solidFill>
            <a:schemeClr val="accent5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vnye/Downloads/201708_TRANCARBFPANALY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shington Example"/>
      <sheetName val="Your Calculations"/>
      <sheetName val="Background Data"/>
      <sheetName val="Travel Decision Tree"/>
    </sheetNames>
    <sheetDataSet>
      <sheetData sheetId="0">
        <row r="1">
          <cell r="D1" t="str">
            <v>lb CO2e</v>
          </cell>
        </row>
        <row r="2">
          <cell r="A2" t="str">
            <v>Airplane (coach)  + car to Bradley airport + car from Dulles</v>
          </cell>
          <cell r="D2">
            <v>1267.9739652799999</v>
          </cell>
        </row>
        <row r="3">
          <cell r="A3" t="str">
            <v>car (25 mpg)</v>
          </cell>
          <cell r="D3">
            <v>647.717356</v>
          </cell>
        </row>
        <row r="4">
          <cell r="A4" t="str">
            <v>car (50 mpg)</v>
          </cell>
          <cell r="D4">
            <v>323.858678</v>
          </cell>
        </row>
        <row r="5">
          <cell r="A5" t="str">
            <v>Amtrak (coach) + car to New Haven Train Station</v>
          </cell>
          <cell r="D5">
            <v>267.44686144000002</v>
          </cell>
        </row>
        <row r="6">
          <cell r="A6" t="str">
            <v>bus + car to New Haven</v>
          </cell>
          <cell r="D6">
            <v>141.78352143999999</v>
          </cell>
        </row>
      </sheetData>
      <sheetData sheetId="1">
        <row r="6">
          <cell r="G6" t="str">
            <v>lb CO2e</v>
          </cell>
        </row>
        <row r="7">
          <cell r="B7" t="str">
            <v>Airplane (coach)</v>
          </cell>
          <cell r="G7">
            <v>0</v>
          </cell>
        </row>
        <row r="10">
          <cell r="B10" t="str">
            <v>Amtrak (coach)</v>
          </cell>
          <cell r="G10">
            <v>0</v>
          </cell>
        </row>
        <row r="11">
          <cell r="B11" t="str">
            <v>Bus (coach)</v>
          </cell>
          <cell r="G11">
            <v>0</v>
          </cell>
        </row>
        <row r="14">
          <cell r="B14" t="str">
            <v>Car (25 mpg)</v>
          </cell>
          <cell r="G14">
            <v>0</v>
          </cell>
        </row>
        <row r="15">
          <cell r="B15" t="str">
            <v>Car (50 mpg)</v>
          </cell>
          <cell r="G15">
            <v>0</v>
          </cell>
        </row>
      </sheetData>
      <sheetData sheetId="2">
        <row r="3">
          <cell r="D3">
            <v>1.7636959999999999</v>
          </cell>
        </row>
        <row r="4">
          <cell r="D4">
            <v>0.99648823999999991</v>
          </cell>
        </row>
        <row r="5">
          <cell r="D5">
            <v>0.49824411999999996</v>
          </cell>
        </row>
        <row r="6">
          <cell r="D6">
            <v>0.35273919999999997</v>
          </cell>
        </row>
        <row r="7">
          <cell r="D7">
            <v>0.14330029999999999</v>
          </cell>
        </row>
        <row r="11">
          <cell r="C11">
            <v>5.1099819999999997E-2</v>
          </cell>
        </row>
        <row r="12">
          <cell r="C12">
            <v>1.1736704000000001E-2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esleyan.edu/finance/paymentprocess/policies/travelpolicy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wesleyan.edu/finance/paymentprocess/policies/travelpolicy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opLeftCell="B1" zoomScale="70" zoomScaleNormal="70" workbookViewId="0">
      <selection activeCell="B1" sqref="B1:L1"/>
    </sheetView>
  </sheetViews>
  <sheetFormatPr baseColWidth="10" defaultColWidth="8.83203125" defaultRowHeight="15" x14ac:dyDescent="0.2"/>
  <cols>
    <col min="1" max="1" width="5" customWidth="1"/>
    <col min="2" max="2" width="16.33203125" customWidth="1"/>
    <col min="3" max="3" width="47.6640625" customWidth="1"/>
    <col min="4" max="11" width="20.6640625" customWidth="1"/>
    <col min="12" max="12" width="52" customWidth="1"/>
  </cols>
  <sheetData>
    <row r="1" spans="2:12" ht="28" x14ac:dyDescent="0.3">
      <c r="B1" s="132" t="s">
        <v>135</v>
      </c>
      <c r="C1" s="133"/>
      <c r="D1" s="133"/>
      <c r="E1" s="133"/>
      <c r="F1" s="133"/>
      <c r="G1" s="133"/>
      <c r="H1" s="133"/>
      <c r="I1" s="133"/>
      <c r="J1" s="133"/>
      <c r="K1" s="133"/>
      <c r="L1" s="134"/>
    </row>
    <row r="2" spans="2:12" ht="15" customHeight="1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4"/>
    </row>
    <row r="3" spans="2:12" ht="18" x14ac:dyDescent="0.2">
      <c r="B3" s="135" t="s">
        <v>57</v>
      </c>
      <c r="C3" s="136"/>
      <c r="D3" s="136"/>
      <c r="E3" s="136"/>
      <c r="F3" s="136"/>
      <c r="G3" s="136"/>
      <c r="H3" s="136"/>
      <c r="I3" s="136"/>
      <c r="J3" s="136"/>
      <c r="K3" s="136"/>
      <c r="L3" s="137"/>
    </row>
    <row r="4" spans="2:12" x14ac:dyDescent="0.2">
      <c r="B4" s="5"/>
      <c r="C4" s="1"/>
      <c r="D4" s="1"/>
      <c r="E4" s="1"/>
      <c r="F4" s="1"/>
      <c r="G4" s="1"/>
      <c r="H4" s="1"/>
      <c r="I4" s="1"/>
      <c r="J4" s="1"/>
      <c r="K4" s="1"/>
      <c r="L4" s="6"/>
    </row>
    <row r="5" spans="2:12" ht="18" x14ac:dyDescent="0.2">
      <c r="B5" s="79" t="s">
        <v>136</v>
      </c>
      <c r="C5" s="41"/>
      <c r="D5" s="42"/>
      <c r="E5" s="42"/>
      <c r="F5" s="42"/>
      <c r="G5" s="42"/>
      <c r="H5" s="42"/>
      <c r="I5" s="42"/>
      <c r="J5" s="42"/>
      <c r="K5" s="42"/>
      <c r="L5" s="43"/>
    </row>
    <row r="6" spans="2:12" ht="30" customHeight="1" x14ac:dyDescent="0.2">
      <c r="B6" s="73" t="s">
        <v>0</v>
      </c>
      <c r="C6" s="74"/>
      <c r="D6" s="74"/>
      <c r="E6" s="74"/>
      <c r="F6" s="74"/>
      <c r="G6" s="74"/>
      <c r="H6" s="74"/>
      <c r="I6" s="74"/>
      <c r="J6" s="74"/>
      <c r="K6" s="74"/>
      <c r="L6" s="74"/>
    </row>
    <row r="7" spans="2:12" ht="30" customHeight="1" x14ac:dyDescent="0.2">
      <c r="B7" s="73" t="s">
        <v>1</v>
      </c>
      <c r="C7" s="75"/>
      <c r="D7" s="75"/>
      <c r="E7" s="75"/>
      <c r="F7" s="74"/>
      <c r="G7" s="74"/>
      <c r="H7" s="74"/>
      <c r="I7" s="74"/>
      <c r="J7" s="74"/>
      <c r="K7" s="74"/>
      <c r="L7" s="74"/>
    </row>
    <row r="8" spans="2:12" ht="30" customHeight="1" x14ac:dyDescent="0.2">
      <c r="B8" s="73" t="s">
        <v>2</v>
      </c>
      <c r="C8" s="75"/>
      <c r="D8" s="75"/>
      <c r="E8" s="75"/>
      <c r="F8" s="75"/>
      <c r="G8" s="75"/>
      <c r="H8" s="75"/>
      <c r="I8" s="75"/>
      <c r="J8" s="75"/>
      <c r="K8" s="75"/>
      <c r="L8" s="75"/>
    </row>
    <row r="9" spans="2:12" ht="30" customHeight="1" x14ac:dyDescent="0.2">
      <c r="B9" s="73" t="s">
        <v>3</v>
      </c>
      <c r="C9" s="75"/>
      <c r="D9" s="75"/>
      <c r="E9" s="75"/>
      <c r="F9" s="75"/>
      <c r="G9" s="75"/>
      <c r="H9" s="75"/>
      <c r="I9" s="75"/>
      <c r="J9" s="75"/>
      <c r="K9" s="75"/>
      <c r="L9" s="75"/>
    </row>
    <row r="10" spans="2:12" ht="30" customHeight="1" x14ac:dyDescent="0.2">
      <c r="B10" s="73" t="s">
        <v>4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</row>
    <row r="11" spans="2:12" ht="30" customHeight="1" x14ac:dyDescent="0.2">
      <c r="B11" s="73" t="s">
        <v>5</v>
      </c>
      <c r="C11" s="75"/>
      <c r="D11" s="75"/>
      <c r="E11" s="75"/>
      <c r="F11" s="75"/>
      <c r="G11" s="75"/>
      <c r="H11" s="75"/>
      <c r="I11" s="75"/>
      <c r="J11" s="75"/>
      <c r="K11" s="75"/>
      <c r="L11" s="75"/>
    </row>
    <row r="12" spans="2:12" ht="18" x14ac:dyDescent="0.2">
      <c r="B12" s="7"/>
      <c r="C12" s="8" t="s">
        <v>6</v>
      </c>
      <c r="D12" s="71" t="s">
        <v>7</v>
      </c>
      <c r="E12" s="71" t="s">
        <v>8</v>
      </c>
      <c r="F12" s="71" t="s">
        <v>9</v>
      </c>
      <c r="G12" s="71" t="s">
        <v>10</v>
      </c>
      <c r="H12" s="71" t="s">
        <v>11</v>
      </c>
      <c r="I12" s="71" t="s">
        <v>12</v>
      </c>
      <c r="J12" s="71" t="s">
        <v>13</v>
      </c>
      <c r="K12" s="71" t="s">
        <v>14</v>
      </c>
      <c r="L12" s="72" t="s">
        <v>15</v>
      </c>
    </row>
    <row r="13" spans="2:12" ht="28.5" customHeight="1" x14ac:dyDescent="0.2">
      <c r="B13" s="76" t="s">
        <v>58</v>
      </c>
      <c r="C13" s="9" t="s">
        <v>41</v>
      </c>
      <c r="D13" s="55"/>
      <c r="E13" s="55"/>
      <c r="F13" s="55"/>
      <c r="G13" s="55"/>
      <c r="H13" s="55"/>
      <c r="I13" s="55"/>
      <c r="J13" s="55"/>
      <c r="K13" s="10"/>
      <c r="L13" s="57"/>
    </row>
    <row r="14" spans="2:12" ht="35.25" customHeight="1" x14ac:dyDescent="0.2">
      <c r="B14" s="77"/>
      <c r="C14" s="62" t="s">
        <v>16</v>
      </c>
      <c r="D14" s="61"/>
      <c r="E14" s="61"/>
      <c r="F14" s="61"/>
      <c r="G14" s="61"/>
      <c r="H14" s="61"/>
      <c r="I14" s="61"/>
      <c r="J14" s="61"/>
      <c r="K14" s="67">
        <f>SUM(D14:J14)</f>
        <v>0</v>
      </c>
      <c r="L14" s="68"/>
    </row>
    <row r="15" spans="2:12" ht="35.25" customHeight="1" x14ac:dyDescent="0.2">
      <c r="B15" s="77"/>
      <c r="C15" s="62" t="s">
        <v>17</v>
      </c>
      <c r="D15" s="61"/>
      <c r="E15" s="61"/>
      <c r="F15" s="61"/>
      <c r="G15" s="61"/>
      <c r="H15" s="61"/>
      <c r="I15" s="61"/>
      <c r="J15" s="61"/>
      <c r="K15" s="67">
        <f t="shared" ref="K15:K40" si="0">SUM(D15:J15)</f>
        <v>0</v>
      </c>
      <c r="L15" s="68"/>
    </row>
    <row r="16" spans="2:12" ht="35.25" customHeight="1" x14ac:dyDescent="0.2">
      <c r="B16" s="77"/>
      <c r="C16" s="62" t="s">
        <v>18</v>
      </c>
      <c r="D16" s="61"/>
      <c r="E16" s="61"/>
      <c r="F16" s="61"/>
      <c r="G16" s="61"/>
      <c r="H16" s="61"/>
      <c r="I16" s="61"/>
      <c r="J16" s="61"/>
      <c r="K16" s="67">
        <f t="shared" si="0"/>
        <v>0</v>
      </c>
      <c r="L16" s="68"/>
    </row>
    <row r="17" spans="2:12" ht="19" x14ac:dyDescent="0.2">
      <c r="B17" s="76" t="s">
        <v>42</v>
      </c>
      <c r="C17" s="48" t="s">
        <v>46</v>
      </c>
      <c r="D17" s="52">
        <f>SUM(D14:D16)</f>
        <v>0</v>
      </c>
      <c r="E17" s="52">
        <f t="shared" ref="E17:J17" si="1">SUM(E14:E16)</f>
        <v>0</v>
      </c>
      <c r="F17" s="52">
        <f t="shared" si="1"/>
        <v>0</v>
      </c>
      <c r="G17" s="52">
        <f t="shared" si="1"/>
        <v>0</v>
      </c>
      <c r="H17" s="52">
        <f t="shared" si="1"/>
        <v>0</v>
      </c>
      <c r="I17" s="52">
        <f t="shared" si="1"/>
        <v>0</v>
      </c>
      <c r="J17" s="52">
        <f t="shared" si="1"/>
        <v>0</v>
      </c>
      <c r="K17" s="52">
        <f>SUM(K14:K16)</f>
        <v>0</v>
      </c>
      <c r="L17" s="58"/>
    </row>
    <row r="18" spans="2:12" ht="18" x14ac:dyDescent="0.2">
      <c r="B18" s="77"/>
      <c r="C18" s="12"/>
      <c r="D18" s="13"/>
      <c r="E18" s="13"/>
      <c r="F18" s="13"/>
      <c r="G18" s="13"/>
      <c r="H18" s="13"/>
      <c r="I18" s="13"/>
      <c r="J18" s="13"/>
      <c r="K18" s="13"/>
      <c r="L18" s="58"/>
    </row>
    <row r="19" spans="2:12" ht="35.25" customHeight="1" x14ac:dyDescent="0.2">
      <c r="B19" s="76">
        <v>84535</v>
      </c>
      <c r="C19" s="62" t="s">
        <v>35</v>
      </c>
      <c r="D19" s="61"/>
      <c r="E19" s="61"/>
      <c r="F19" s="61"/>
      <c r="G19" s="61"/>
      <c r="H19" s="61"/>
      <c r="I19" s="61"/>
      <c r="J19" s="61"/>
      <c r="K19" s="67">
        <f>SUM(D19:J19)</f>
        <v>0</v>
      </c>
      <c r="L19" s="68"/>
    </row>
    <row r="20" spans="2:12" ht="18" x14ac:dyDescent="0.2">
      <c r="B20" s="76"/>
      <c r="C20" s="12"/>
      <c r="D20" s="13"/>
      <c r="E20" s="13"/>
      <c r="F20" s="13"/>
      <c r="G20" s="13"/>
      <c r="H20" s="13"/>
      <c r="I20" s="13"/>
      <c r="J20" s="13"/>
      <c r="K20" s="54"/>
      <c r="L20" s="58"/>
    </row>
    <row r="21" spans="2:12" ht="45.75" customHeight="1" x14ac:dyDescent="0.2">
      <c r="B21" s="76"/>
      <c r="C21" s="49" t="s">
        <v>47</v>
      </c>
      <c r="D21" s="52">
        <f>D17+D19</f>
        <v>0</v>
      </c>
      <c r="E21" s="52">
        <f t="shared" ref="E21:K21" si="2">E17+E19</f>
        <v>0</v>
      </c>
      <c r="F21" s="52">
        <f t="shared" si="2"/>
        <v>0</v>
      </c>
      <c r="G21" s="52">
        <f t="shared" si="2"/>
        <v>0</v>
      </c>
      <c r="H21" s="52">
        <f t="shared" si="2"/>
        <v>0</v>
      </c>
      <c r="I21" s="52">
        <f t="shared" si="2"/>
        <v>0</v>
      </c>
      <c r="J21" s="52">
        <f t="shared" si="2"/>
        <v>0</v>
      </c>
      <c r="K21" s="52">
        <f t="shared" si="2"/>
        <v>0</v>
      </c>
      <c r="L21" s="58"/>
    </row>
    <row r="22" spans="2:12" ht="18" x14ac:dyDescent="0.2">
      <c r="B22" s="76"/>
      <c r="C22" s="12"/>
      <c r="D22" s="13"/>
      <c r="E22" s="13"/>
      <c r="F22" s="13"/>
      <c r="G22" s="13"/>
      <c r="H22" s="13"/>
      <c r="I22" s="13"/>
      <c r="J22" s="13"/>
      <c r="K22" s="13"/>
      <c r="L22" s="58"/>
    </row>
    <row r="23" spans="2:12" ht="35.25" customHeight="1" x14ac:dyDescent="0.2">
      <c r="B23" s="76" t="s">
        <v>43</v>
      </c>
      <c r="C23" s="62" t="s">
        <v>19</v>
      </c>
      <c r="D23" s="61"/>
      <c r="E23" s="61"/>
      <c r="F23" s="61"/>
      <c r="G23" s="61"/>
      <c r="H23" s="61"/>
      <c r="I23" s="61"/>
      <c r="J23" s="61"/>
      <c r="K23" s="67">
        <f t="shared" si="0"/>
        <v>0</v>
      </c>
      <c r="L23" s="68"/>
    </row>
    <row r="24" spans="2:12" ht="35.25" customHeight="1" x14ac:dyDescent="0.2">
      <c r="B24" s="76" t="s">
        <v>44</v>
      </c>
      <c r="C24" s="62" t="s">
        <v>36</v>
      </c>
      <c r="D24" s="61"/>
      <c r="E24" s="61"/>
      <c r="F24" s="61"/>
      <c r="G24" s="61"/>
      <c r="H24" s="61"/>
      <c r="I24" s="61"/>
      <c r="J24" s="61"/>
      <c r="K24" s="67">
        <f t="shared" si="0"/>
        <v>0</v>
      </c>
      <c r="L24" s="68"/>
    </row>
    <row r="25" spans="2:12" ht="9.75" customHeight="1" x14ac:dyDescent="0.2">
      <c r="B25" s="76"/>
      <c r="C25" s="62"/>
      <c r="D25" s="63"/>
      <c r="E25" s="63"/>
      <c r="F25" s="63"/>
      <c r="G25" s="63"/>
      <c r="H25" s="63"/>
      <c r="I25" s="63"/>
      <c r="J25" s="63"/>
      <c r="K25" s="67"/>
      <c r="L25" s="68"/>
    </row>
    <row r="26" spans="2:12" ht="41.25" customHeight="1" x14ac:dyDescent="0.2">
      <c r="B26" s="76">
        <v>84513</v>
      </c>
      <c r="C26" s="62" t="s">
        <v>59</v>
      </c>
      <c r="D26" s="63"/>
      <c r="E26" s="63"/>
      <c r="F26" s="63"/>
      <c r="G26" s="63"/>
      <c r="H26" s="63"/>
      <c r="I26" s="63"/>
      <c r="J26" s="63"/>
      <c r="K26" s="67">
        <f t="shared" si="0"/>
        <v>0</v>
      </c>
      <c r="L26" s="68"/>
    </row>
    <row r="27" spans="2:12" ht="35.25" customHeight="1" x14ac:dyDescent="0.2">
      <c r="B27" s="76">
        <v>84512</v>
      </c>
      <c r="C27" s="62" t="s">
        <v>37</v>
      </c>
      <c r="D27" s="61"/>
      <c r="E27" s="61"/>
      <c r="F27" s="61"/>
      <c r="G27" s="61"/>
      <c r="H27" s="61"/>
      <c r="I27" s="61"/>
      <c r="J27" s="61"/>
      <c r="K27" s="67">
        <f t="shared" si="0"/>
        <v>0</v>
      </c>
      <c r="L27" s="68"/>
    </row>
    <row r="28" spans="2:12" ht="35.25" customHeight="1" x14ac:dyDescent="0.2">
      <c r="B28" s="76"/>
      <c r="C28" s="62" t="s">
        <v>20</v>
      </c>
      <c r="D28" s="61"/>
      <c r="E28" s="61"/>
      <c r="F28" s="61"/>
      <c r="G28" s="61"/>
      <c r="H28" s="61"/>
      <c r="I28" s="61"/>
      <c r="J28" s="61"/>
      <c r="K28" s="67">
        <f t="shared" si="0"/>
        <v>0</v>
      </c>
      <c r="L28" s="68"/>
    </row>
    <row r="29" spans="2:12" ht="35.25" customHeight="1" x14ac:dyDescent="0.2">
      <c r="B29" s="76">
        <v>84501</v>
      </c>
      <c r="C29" s="62" t="s">
        <v>21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69"/>
      <c r="L29" s="68"/>
    </row>
    <row r="30" spans="2:12" ht="18" x14ac:dyDescent="0.2">
      <c r="B30" s="76"/>
      <c r="C30" s="44">
        <v>0.65500000000000003</v>
      </c>
      <c r="D30" s="51">
        <f>+D29*$C$30</f>
        <v>0</v>
      </c>
      <c r="E30" s="51">
        <f t="shared" ref="E30:J30" si="3">+E29*$C$30</f>
        <v>0</v>
      </c>
      <c r="F30" s="51">
        <f t="shared" si="3"/>
        <v>0</v>
      </c>
      <c r="G30" s="51">
        <f t="shared" si="3"/>
        <v>0</v>
      </c>
      <c r="H30" s="51">
        <f t="shared" si="3"/>
        <v>0</v>
      </c>
      <c r="I30" s="51">
        <f t="shared" si="3"/>
        <v>0</v>
      </c>
      <c r="J30" s="51">
        <f t="shared" si="3"/>
        <v>0</v>
      </c>
      <c r="K30" s="13">
        <f t="shared" si="0"/>
        <v>0</v>
      </c>
      <c r="L30" s="58"/>
    </row>
    <row r="31" spans="2:12" ht="35.25" customHeight="1" x14ac:dyDescent="0.2">
      <c r="B31" s="76" t="s">
        <v>48</v>
      </c>
      <c r="C31" s="12" t="s">
        <v>49</v>
      </c>
      <c r="D31" s="56"/>
      <c r="E31" s="56"/>
      <c r="F31" s="56"/>
      <c r="G31" s="56"/>
      <c r="H31" s="56"/>
      <c r="I31" s="56"/>
      <c r="J31" s="56"/>
      <c r="K31" s="53">
        <f t="shared" si="0"/>
        <v>0</v>
      </c>
      <c r="L31" s="58"/>
    </row>
    <row r="32" spans="2:12" ht="18" x14ac:dyDescent="0.2">
      <c r="B32" s="76" t="s">
        <v>45</v>
      </c>
      <c r="C32" s="45" t="s">
        <v>38</v>
      </c>
      <c r="D32" s="52">
        <f t="shared" ref="D32:K32" si="4">D26+D27+D28+D30+D31</f>
        <v>0</v>
      </c>
      <c r="E32" s="52">
        <f t="shared" si="4"/>
        <v>0</v>
      </c>
      <c r="F32" s="52">
        <f t="shared" si="4"/>
        <v>0</v>
      </c>
      <c r="G32" s="52">
        <f t="shared" si="4"/>
        <v>0</v>
      </c>
      <c r="H32" s="52">
        <f t="shared" si="4"/>
        <v>0</v>
      </c>
      <c r="I32" s="52">
        <f t="shared" si="4"/>
        <v>0</v>
      </c>
      <c r="J32" s="52">
        <f t="shared" si="4"/>
        <v>0</v>
      </c>
      <c r="K32" s="52">
        <f t="shared" si="4"/>
        <v>0</v>
      </c>
      <c r="L32" s="58"/>
    </row>
    <row r="33" spans="2:12" ht="18" x14ac:dyDescent="0.2">
      <c r="B33" s="76"/>
      <c r="C33" s="9"/>
      <c r="D33" s="13"/>
      <c r="E33" s="13"/>
      <c r="F33" s="13"/>
      <c r="G33" s="13"/>
      <c r="H33" s="13"/>
      <c r="I33" s="13"/>
      <c r="J33" s="13"/>
      <c r="K33" s="13"/>
      <c r="L33" s="58"/>
    </row>
    <row r="34" spans="2:12" ht="35.25" customHeight="1" x14ac:dyDescent="0.2">
      <c r="B34" s="76">
        <v>82600</v>
      </c>
      <c r="C34" s="62" t="s">
        <v>39</v>
      </c>
      <c r="D34" s="61"/>
      <c r="E34" s="61"/>
      <c r="F34" s="61"/>
      <c r="G34" s="61"/>
      <c r="H34" s="61"/>
      <c r="I34" s="61"/>
      <c r="J34" s="61"/>
      <c r="K34" s="67">
        <f t="shared" si="0"/>
        <v>0</v>
      </c>
      <c r="L34" s="68"/>
    </row>
    <row r="35" spans="2:12" ht="35.25" customHeight="1" x14ac:dyDescent="0.2">
      <c r="B35" s="76">
        <v>84560</v>
      </c>
      <c r="C35" s="62" t="s">
        <v>40</v>
      </c>
      <c r="D35" s="61"/>
      <c r="E35" s="61"/>
      <c r="F35" s="61"/>
      <c r="G35" s="61"/>
      <c r="H35" s="61"/>
      <c r="I35" s="61"/>
      <c r="J35" s="61"/>
      <c r="K35" s="67">
        <f t="shared" si="0"/>
        <v>0</v>
      </c>
      <c r="L35" s="68"/>
    </row>
    <row r="36" spans="2:12" ht="35.25" customHeight="1" x14ac:dyDescent="0.2">
      <c r="B36" s="76"/>
      <c r="C36" s="66" t="s">
        <v>22</v>
      </c>
      <c r="D36" s="61"/>
      <c r="E36" s="61"/>
      <c r="F36" s="61"/>
      <c r="G36" s="61"/>
      <c r="H36" s="61"/>
      <c r="I36" s="61"/>
      <c r="J36" s="61"/>
      <c r="K36" s="67">
        <f t="shared" si="0"/>
        <v>0</v>
      </c>
      <c r="L36" s="68"/>
    </row>
    <row r="37" spans="2:12" ht="35.25" customHeight="1" x14ac:dyDescent="0.2">
      <c r="B37" s="77"/>
      <c r="C37" s="66" t="s">
        <v>22</v>
      </c>
      <c r="D37" s="61"/>
      <c r="E37" s="61"/>
      <c r="F37" s="61"/>
      <c r="G37" s="61"/>
      <c r="H37" s="61"/>
      <c r="I37" s="61"/>
      <c r="J37" s="61"/>
      <c r="K37" s="67">
        <f t="shared" si="0"/>
        <v>0</v>
      </c>
      <c r="L37" s="68"/>
    </row>
    <row r="38" spans="2:12" ht="35.25" customHeight="1" x14ac:dyDescent="0.2">
      <c r="B38" s="77"/>
      <c r="C38" s="66" t="s">
        <v>22</v>
      </c>
      <c r="D38" s="61"/>
      <c r="E38" s="61"/>
      <c r="F38" s="61"/>
      <c r="G38" s="61"/>
      <c r="H38" s="61"/>
      <c r="I38" s="61"/>
      <c r="J38" s="61"/>
      <c r="K38" s="67">
        <f t="shared" si="0"/>
        <v>0</v>
      </c>
      <c r="L38" s="68"/>
    </row>
    <row r="39" spans="2:12" ht="35.25" customHeight="1" x14ac:dyDescent="0.2">
      <c r="B39" s="77"/>
      <c r="C39" s="66" t="s">
        <v>22</v>
      </c>
      <c r="D39" s="61"/>
      <c r="E39" s="61"/>
      <c r="F39" s="61"/>
      <c r="G39" s="61"/>
      <c r="H39" s="61"/>
      <c r="I39" s="61"/>
      <c r="J39" s="61"/>
      <c r="K39" s="67">
        <f t="shared" si="0"/>
        <v>0</v>
      </c>
      <c r="L39" s="68"/>
    </row>
    <row r="40" spans="2:12" ht="35.25" customHeight="1" x14ac:dyDescent="0.2">
      <c r="B40" s="77"/>
      <c r="C40" s="66" t="s">
        <v>22</v>
      </c>
      <c r="D40" s="61"/>
      <c r="E40" s="61"/>
      <c r="F40" s="61"/>
      <c r="G40" s="61"/>
      <c r="H40" s="61"/>
      <c r="I40" s="61"/>
      <c r="J40" s="61"/>
      <c r="K40" s="67">
        <f t="shared" si="0"/>
        <v>0</v>
      </c>
      <c r="L40" s="68"/>
    </row>
    <row r="41" spans="2:12" ht="19" thickBot="1" x14ac:dyDescent="0.25">
      <c r="B41" s="77"/>
      <c r="C41" s="45" t="s">
        <v>23</v>
      </c>
      <c r="D41" s="65">
        <f t="shared" ref="D41:J41" si="5">D17+D23+D24+D32+SUM(D34:D40)+D19</f>
        <v>0</v>
      </c>
      <c r="E41" s="65">
        <f t="shared" si="5"/>
        <v>0</v>
      </c>
      <c r="F41" s="65">
        <f t="shared" si="5"/>
        <v>0</v>
      </c>
      <c r="G41" s="65">
        <f t="shared" si="5"/>
        <v>0</v>
      </c>
      <c r="H41" s="65">
        <f t="shared" si="5"/>
        <v>0</v>
      </c>
      <c r="I41" s="65">
        <f t="shared" si="5"/>
        <v>0</v>
      </c>
      <c r="J41" s="65">
        <f t="shared" si="5"/>
        <v>0</v>
      </c>
      <c r="K41" s="65">
        <f>SUM(D41:J41)</f>
        <v>0</v>
      </c>
      <c r="L41" s="58"/>
    </row>
    <row r="42" spans="2:12" ht="19" thickTop="1" x14ac:dyDescent="0.2">
      <c r="B42" s="77"/>
      <c r="C42" s="12"/>
      <c r="D42" s="46"/>
      <c r="E42" s="46"/>
      <c r="F42" s="46"/>
      <c r="G42" s="46"/>
      <c r="H42" s="46"/>
      <c r="I42" s="46"/>
      <c r="J42" s="46"/>
      <c r="K42" s="46"/>
      <c r="L42" s="6"/>
    </row>
    <row r="43" spans="2:12" ht="18" x14ac:dyDescent="0.2">
      <c r="B43" s="76"/>
      <c r="C43" s="12" t="s">
        <v>26</v>
      </c>
      <c r="D43" s="12"/>
      <c r="E43" s="12"/>
      <c r="F43" s="12"/>
      <c r="G43" s="12"/>
      <c r="H43" s="12"/>
      <c r="I43" s="12"/>
      <c r="J43" s="12"/>
      <c r="K43" s="12"/>
      <c r="L43" s="11"/>
    </row>
    <row r="44" spans="2:12" ht="18" x14ac:dyDescent="0.2">
      <c r="B44" s="78"/>
      <c r="C44" s="47"/>
      <c r="D44" s="15"/>
      <c r="E44" s="15"/>
      <c r="F44" s="15"/>
      <c r="G44" s="15"/>
      <c r="H44" s="15"/>
      <c r="I44" s="15"/>
      <c r="J44" s="15"/>
      <c r="K44" s="15"/>
      <c r="L44" s="16"/>
    </row>
    <row r="48" spans="2:12" ht="16" thickBot="1" x14ac:dyDescent="0.25">
      <c r="B48" s="60"/>
      <c r="C48" s="60"/>
      <c r="D48" s="60"/>
      <c r="E48" s="60"/>
    </row>
    <row r="49" spans="1:2" ht="16" thickTop="1" x14ac:dyDescent="0.2">
      <c r="B49" t="s">
        <v>54</v>
      </c>
    </row>
    <row r="51" spans="1:2" x14ac:dyDescent="0.2">
      <c r="A51" t="s">
        <v>53</v>
      </c>
      <c r="B51" t="s">
        <v>55</v>
      </c>
    </row>
    <row r="52" spans="1:2" x14ac:dyDescent="0.2">
      <c r="B52" t="s">
        <v>56</v>
      </c>
    </row>
  </sheetData>
  <sheetProtection insertColumns="0" insertRows="0"/>
  <mergeCells count="2">
    <mergeCell ref="B1:L1"/>
    <mergeCell ref="B3:L3"/>
  </mergeCells>
  <hyperlinks>
    <hyperlink ref="C12" r:id="rId1" xr:uid="{00000000-0004-0000-0000-000000000000}"/>
  </hyperlinks>
  <pageMargins left="0.25" right="0.25" top="0.5" bottom="0.5" header="0.3" footer="0.3"/>
  <pageSetup scale="42" orientation="landscape" r:id="rId2"/>
  <headerFoot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52"/>
  <sheetViews>
    <sheetView tabSelected="1" topLeftCell="B1" zoomScale="70" zoomScaleNormal="70" workbookViewId="0">
      <selection activeCell="B1" sqref="B1"/>
    </sheetView>
  </sheetViews>
  <sheetFormatPr baseColWidth="10" defaultColWidth="8.83203125" defaultRowHeight="15" x14ac:dyDescent="0.2"/>
  <cols>
    <col min="1" max="1" width="5" customWidth="1"/>
    <col min="2" max="2" width="13" customWidth="1"/>
    <col min="3" max="3" width="47.6640625" customWidth="1"/>
    <col min="4" max="14" width="20.6640625" customWidth="1"/>
    <col min="15" max="15" width="43.83203125" customWidth="1"/>
  </cols>
  <sheetData>
    <row r="2" spans="2:15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5" ht="28" x14ac:dyDescent="0.3">
      <c r="B3" s="132" t="s">
        <v>135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4"/>
    </row>
    <row r="4" spans="2:15" ht="25" x14ac:dyDescent="0.25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</row>
    <row r="5" spans="2:15" ht="18" x14ac:dyDescent="0.2">
      <c r="B5" s="135" t="s">
        <v>57</v>
      </c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7"/>
    </row>
    <row r="6" spans="2:15" x14ac:dyDescent="0.2">
      <c r="B6" s="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6"/>
    </row>
    <row r="7" spans="2:15" ht="18" x14ac:dyDescent="0.2">
      <c r="B7" s="79" t="s">
        <v>136</v>
      </c>
      <c r="C7" s="41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3"/>
    </row>
    <row r="8" spans="2:15" ht="18" x14ac:dyDescent="0.2">
      <c r="B8" s="73" t="s">
        <v>0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</row>
    <row r="9" spans="2:15" ht="18" x14ac:dyDescent="0.2">
      <c r="B9" s="73" t="s">
        <v>1</v>
      </c>
      <c r="C9" s="75"/>
      <c r="D9" s="75"/>
      <c r="E9" s="75"/>
      <c r="F9" s="74"/>
      <c r="G9" s="74"/>
      <c r="H9" s="74"/>
      <c r="I9" s="74"/>
      <c r="J9" s="74"/>
      <c r="K9" s="74"/>
      <c r="L9" s="74"/>
      <c r="M9" s="74"/>
      <c r="N9" s="74"/>
      <c r="O9" s="74"/>
    </row>
    <row r="10" spans="2:15" ht="18" x14ac:dyDescent="0.2">
      <c r="B10" s="73" t="s">
        <v>2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</row>
    <row r="11" spans="2:15" ht="18" x14ac:dyDescent="0.2">
      <c r="B11" s="73" t="s">
        <v>3</v>
      </c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</row>
    <row r="12" spans="2:15" ht="18" x14ac:dyDescent="0.2">
      <c r="B12" s="73" t="s">
        <v>4</v>
      </c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</row>
    <row r="13" spans="2:15" ht="18" x14ac:dyDescent="0.2">
      <c r="B13" s="73" t="s">
        <v>5</v>
      </c>
      <c r="C13" s="80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</row>
    <row r="14" spans="2:15" ht="18" x14ac:dyDescent="0.2">
      <c r="B14" s="7"/>
      <c r="C14" s="8" t="s">
        <v>6</v>
      </c>
      <c r="D14" s="71" t="s">
        <v>7</v>
      </c>
      <c r="E14" s="71" t="s">
        <v>8</v>
      </c>
      <c r="F14" s="71" t="s">
        <v>9</v>
      </c>
      <c r="G14" s="71" t="s">
        <v>10</v>
      </c>
      <c r="H14" s="71" t="s">
        <v>11</v>
      </c>
      <c r="I14" s="71" t="s">
        <v>12</v>
      </c>
      <c r="J14" s="71" t="s">
        <v>13</v>
      </c>
      <c r="K14" s="71" t="s">
        <v>50</v>
      </c>
      <c r="L14" s="71" t="s">
        <v>51</v>
      </c>
      <c r="M14" s="71" t="s">
        <v>52</v>
      </c>
      <c r="N14" s="71" t="s">
        <v>14</v>
      </c>
      <c r="O14" s="72" t="s">
        <v>15</v>
      </c>
    </row>
    <row r="15" spans="2:15" ht="18" x14ac:dyDescent="0.2">
      <c r="B15" s="76" t="s">
        <v>58</v>
      </c>
      <c r="C15" s="9" t="s">
        <v>41</v>
      </c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10"/>
      <c r="O15" s="57"/>
    </row>
    <row r="16" spans="2:15" ht="35.25" customHeight="1" x14ac:dyDescent="0.2">
      <c r="B16" s="77"/>
      <c r="C16" s="62" t="s">
        <v>16</v>
      </c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7">
        <f>SUM(D16:M16)</f>
        <v>0</v>
      </c>
      <c r="O16" s="68"/>
    </row>
    <row r="17" spans="2:15" ht="35.25" customHeight="1" x14ac:dyDescent="0.2">
      <c r="B17" s="77"/>
      <c r="C17" s="62" t="s">
        <v>17</v>
      </c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7">
        <f>SUM(D17:M17)</f>
        <v>0</v>
      </c>
      <c r="O17" s="68"/>
    </row>
    <row r="18" spans="2:15" ht="35.25" customHeight="1" x14ac:dyDescent="0.2">
      <c r="B18" s="77"/>
      <c r="C18" s="62" t="s">
        <v>18</v>
      </c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7">
        <f>SUM(D18:M18)</f>
        <v>0</v>
      </c>
      <c r="O18" s="68"/>
    </row>
    <row r="19" spans="2:15" ht="19" x14ac:dyDescent="0.2">
      <c r="B19" s="76" t="s">
        <v>42</v>
      </c>
      <c r="C19" s="48" t="s">
        <v>46</v>
      </c>
      <c r="D19" s="52">
        <f>SUM(D16:D18)</f>
        <v>0</v>
      </c>
      <c r="E19" s="52">
        <f t="shared" ref="E19:M19" si="0">SUM(E16:E18)</f>
        <v>0</v>
      </c>
      <c r="F19" s="52">
        <f t="shared" si="0"/>
        <v>0</v>
      </c>
      <c r="G19" s="52">
        <f t="shared" si="0"/>
        <v>0</v>
      </c>
      <c r="H19" s="52">
        <f t="shared" si="0"/>
        <v>0</v>
      </c>
      <c r="I19" s="52">
        <f t="shared" si="0"/>
        <v>0</v>
      </c>
      <c r="J19" s="52">
        <f t="shared" si="0"/>
        <v>0</v>
      </c>
      <c r="K19" s="52">
        <f t="shared" si="0"/>
        <v>0</v>
      </c>
      <c r="L19" s="52">
        <f t="shared" si="0"/>
        <v>0</v>
      </c>
      <c r="M19" s="52">
        <f t="shared" si="0"/>
        <v>0</v>
      </c>
      <c r="N19" s="52">
        <f>SUM(N16:N18)</f>
        <v>0</v>
      </c>
      <c r="O19" s="58"/>
    </row>
    <row r="20" spans="2:15" ht="18" x14ac:dyDescent="0.2">
      <c r="B20" s="77"/>
      <c r="C20" s="12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58"/>
    </row>
    <row r="21" spans="2:15" ht="35.25" customHeight="1" x14ac:dyDescent="0.2">
      <c r="B21" s="76">
        <v>84535</v>
      </c>
      <c r="C21" s="62" t="s">
        <v>35</v>
      </c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7">
        <f>SUM(D21:M21)</f>
        <v>0</v>
      </c>
      <c r="O21" s="68"/>
    </row>
    <row r="22" spans="2:15" ht="18" x14ac:dyDescent="0.2">
      <c r="B22" s="76"/>
      <c r="C22" s="12"/>
      <c r="D22" s="13"/>
      <c r="E22" s="13"/>
      <c r="F22" s="13"/>
      <c r="G22" s="13"/>
      <c r="H22" s="13"/>
      <c r="I22" s="13"/>
      <c r="J22" s="13"/>
      <c r="K22" s="59"/>
      <c r="L22" s="59"/>
      <c r="M22" s="59"/>
      <c r="N22" s="54"/>
      <c r="O22" s="58"/>
    </row>
    <row r="23" spans="2:15" ht="45.75" customHeight="1" x14ac:dyDescent="0.2">
      <c r="B23" s="76"/>
      <c r="C23" s="49" t="s">
        <v>47</v>
      </c>
      <c r="D23" s="52">
        <f>D19+D21</f>
        <v>0</v>
      </c>
      <c r="E23" s="52">
        <f t="shared" ref="E23:N23" si="1">E19+E21</f>
        <v>0</v>
      </c>
      <c r="F23" s="52">
        <f t="shared" si="1"/>
        <v>0</v>
      </c>
      <c r="G23" s="52">
        <f t="shared" si="1"/>
        <v>0</v>
      </c>
      <c r="H23" s="52">
        <f t="shared" si="1"/>
        <v>0</v>
      </c>
      <c r="I23" s="52">
        <f t="shared" si="1"/>
        <v>0</v>
      </c>
      <c r="J23" s="52">
        <f t="shared" si="1"/>
        <v>0</v>
      </c>
      <c r="K23" s="52">
        <f t="shared" si="1"/>
        <v>0</v>
      </c>
      <c r="L23" s="52">
        <f t="shared" si="1"/>
        <v>0</v>
      </c>
      <c r="M23" s="52">
        <f t="shared" si="1"/>
        <v>0</v>
      </c>
      <c r="N23" s="52">
        <f t="shared" si="1"/>
        <v>0</v>
      </c>
      <c r="O23" s="58"/>
    </row>
    <row r="24" spans="2:15" ht="18" x14ac:dyDescent="0.2">
      <c r="B24" s="76"/>
      <c r="C24" s="12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58"/>
    </row>
    <row r="25" spans="2:15" ht="35.25" customHeight="1" x14ac:dyDescent="0.2">
      <c r="B25" s="76" t="s">
        <v>43</v>
      </c>
      <c r="C25" s="62" t="s">
        <v>19</v>
      </c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7">
        <f t="shared" ref="N25:N32" si="2">SUM(D25:M25)</f>
        <v>0</v>
      </c>
      <c r="O25" s="68"/>
    </row>
    <row r="26" spans="2:15" ht="35.25" customHeight="1" x14ac:dyDescent="0.2">
      <c r="B26" s="76" t="s">
        <v>44</v>
      </c>
      <c r="C26" s="62" t="s">
        <v>36</v>
      </c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7">
        <f t="shared" si="2"/>
        <v>0</v>
      </c>
      <c r="O26" s="68"/>
    </row>
    <row r="27" spans="2:15" ht="18" x14ac:dyDescent="0.2">
      <c r="B27" s="76"/>
      <c r="C27" s="12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13"/>
      <c r="O27" s="58"/>
    </row>
    <row r="28" spans="2:15" ht="35.25" customHeight="1" x14ac:dyDescent="0.2">
      <c r="B28" s="76">
        <v>84512</v>
      </c>
      <c r="C28" s="62" t="s">
        <v>37</v>
      </c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7">
        <f t="shared" si="2"/>
        <v>0</v>
      </c>
      <c r="O28" s="68"/>
    </row>
    <row r="29" spans="2:15" ht="35.25" customHeight="1" x14ac:dyDescent="0.2">
      <c r="B29" s="76"/>
      <c r="C29" s="62" t="s">
        <v>20</v>
      </c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7">
        <f t="shared" si="2"/>
        <v>0</v>
      </c>
      <c r="O29" s="68"/>
    </row>
    <row r="30" spans="2:15" ht="35.25" customHeight="1" x14ac:dyDescent="0.2">
      <c r="B30" s="76">
        <v>84501</v>
      </c>
      <c r="C30" s="62" t="s">
        <v>21</v>
      </c>
      <c r="D30" s="64">
        <v>0</v>
      </c>
      <c r="E30" s="64">
        <v>0</v>
      </c>
      <c r="F30" s="64">
        <v>0</v>
      </c>
      <c r="G30" s="64">
        <v>0</v>
      </c>
      <c r="H30" s="64">
        <v>0</v>
      </c>
      <c r="I30" s="64">
        <v>0</v>
      </c>
      <c r="J30" s="64">
        <v>0</v>
      </c>
      <c r="K30" s="64">
        <v>0</v>
      </c>
      <c r="L30" s="64">
        <v>0</v>
      </c>
      <c r="M30" s="64">
        <v>0</v>
      </c>
      <c r="N30" s="67">
        <f t="shared" si="2"/>
        <v>0</v>
      </c>
      <c r="O30" s="68"/>
    </row>
    <row r="31" spans="2:15" ht="18" x14ac:dyDescent="0.2">
      <c r="B31" s="76"/>
      <c r="C31" s="44">
        <v>0.65500000000000003</v>
      </c>
      <c r="D31" s="51">
        <f>+D30*$C$31</f>
        <v>0</v>
      </c>
      <c r="E31" s="51">
        <f t="shared" ref="E31:J31" si="3">+E30*$C$31</f>
        <v>0</v>
      </c>
      <c r="F31" s="51">
        <f t="shared" si="3"/>
        <v>0</v>
      </c>
      <c r="G31" s="51">
        <f t="shared" si="3"/>
        <v>0</v>
      </c>
      <c r="H31" s="51">
        <f t="shared" si="3"/>
        <v>0</v>
      </c>
      <c r="I31" s="51">
        <f t="shared" si="3"/>
        <v>0</v>
      </c>
      <c r="J31" s="51">
        <f t="shared" si="3"/>
        <v>0</v>
      </c>
      <c r="K31" s="51">
        <f>+K30*$C$31</f>
        <v>0</v>
      </c>
      <c r="L31" s="51">
        <f>+L30*$C$31</f>
        <v>0</v>
      </c>
      <c r="M31" s="51">
        <f>+M30*$C$31</f>
        <v>0</v>
      </c>
      <c r="N31" s="13">
        <f t="shared" si="2"/>
        <v>0</v>
      </c>
      <c r="O31" s="58"/>
    </row>
    <row r="32" spans="2:15" ht="35.25" customHeight="1" x14ac:dyDescent="0.2">
      <c r="B32" s="76" t="s">
        <v>48</v>
      </c>
      <c r="C32" s="62" t="s">
        <v>49</v>
      </c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7">
        <f t="shared" si="2"/>
        <v>0</v>
      </c>
      <c r="O32" s="68"/>
    </row>
    <row r="33" spans="2:15" ht="18" x14ac:dyDescent="0.2">
      <c r="B33" s="76" t="s">
        <v>45</v>
      </c>
      <c r="C33" s="45" t="s">
        <v>38</v>
      </c>
      <c r="D33" s="52">
        <f>D28+D29+D31+D32</f>
        <v>0</v>
      </c>
      <c r="E33" s="52">
        <f t="shared" ref="E33:J33" si="4">E28+E29+E31+E32</f>
        <v>0</v>
      </c>
      <c r="F33" s="52">
        <f t="shared" si="4"/>
        <v>0</v>
      </c>
      <c r="G33" s="52">
        <f t="shared" si="4"/>
        <v>0</v>
      </c>
      <c r="H33" s="52">
        <f t="shared" si="4"/>
        <v>0</v>
      </c>
      <c r="I33" s="52">
        <f t="shared" si="4"/>
        <v>0</v>
      </c>
      <c r="J33" s="52">
        <f t="shared" si="4"/>
        <v>0</v>
      </c>
      <c r="K33" s="52">
        <f>K28+K29+K31+K32</f>
        <v>0</v>
      </c>
      <c r="L33" s="52">
        <f>L28+L29+L31+L32</f>
        <v>0</v>
      </c>
      <c r="M33" s="52">
        <f>M28+M29+M31+M32</f>
        <v>0</v>
      </c>
      <c r="N33" s="52">
        <f>SUM(D33:M33)</f>
        <v>0</v>
      </c>
      <c r="O33" s="58"/>
    </row>
    <row r="34" spans="2:15" ht="18" x14ac:dyDescent="0.2">
      <c r="B34" s="76"/>
      <c r="C34" s="9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58"/>
    </row>
    <row r="35" spans="2:15" ht="35.25" customHeight="1" x14ac:dyDescent="0.2">
      <c r="B35" s="76">
        <v>82600</v>
      </c>
      <c r="C35" s="62" t="s">
        <v>39</v>
      </c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7">
        <f t="shared" ref="N35:N41" si="5">SUM(D35:M35)</f>
        <v>0</v>
      </c>
      <c r="O35" s="68"/>
    </row>
    <row r="36" spans="2:15" ht="35.25" customHeight="1" x14ac:dyDescent="0.2">
      <c r="B36" s="76">
        <v>84560</v>
      </c>
      <c r="C36" s="62" t="s">
        <v>40</v>
      </c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7">
        <f t="shared" si="5"/>
        <v>0</v>
      </c>
      <c r="O36" s="68"/>
    </row>
    <row r="37" spans="2:15" ht="35.25" customHeight="1" x14ac:dyDescent="0.2">
      <c r="B37" s="76"/>
      <c r="C37" s="66" t="s">
        <v>22</v>
      </c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7">
        <f t="shared" si="5"/>
        <v>0</v>
      </c>
      <c r="O37" s="68"/>
    </row>
    <row r="38" spans="2:15" ht="35.25" customHeight="1" x14ac:dyDescent="0.2">
      <c r="B38" s="77"/>
      <c r="C38" s="66" t="s">
        <v>22</v>
      </c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7">
        <f t="shared" si="5"/>
        <v>0</v>
      </c>
      <c r="O38" s="68"/>
    </row>
    <row r="39" spans="2:15" ht="35.25" customHeight="1" x14ac:dyDescent="0.2">
      <c r="B39" s="77"/>
      <c r="C39" s="66" t="s">
        <v>22</v>
      </c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7">
        <f t="shared" si="5"/>
        <v>0</v>
      </c>
      <c r="O39" s="68"/>
    </row>
    <row r="40" spans="2:15" ht="35.25" customHeight="1" x14ac:dyDescent="0.2">
      <c r="B40" s="77"/>
      <c r="C40" s="66" t="s">
        <v>22</v>
      </c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7">
        <f t="shared" si="5"/>
        <v>0</v>
      </c>
      <c r="O40" s="68"/>
    </row>
    <row r="41" spans="2:15" ht="35.25" customHeight="1" x14ac:dyDescent="0.2">
      <c r="B41" s="77"/>
      <c r="C41" s="66" t="s">
        <v>22</v>
      </c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7">
        <f t="shared" si="5"/>
        <v>0</v>
      </c>
      <c r="O41" s="68"/>
    </row>
    <row r="42" spans="2:15" ht="19" thickBot="1" x14ac:dyDescent="0.25">
      <c r="B42" s="77"/>
      <c r="C42" s="45" t="s">
        <v>23</v>
      </c>
      <c r="D42" s="65">
        <f t="shared" ref="D42:J42" si="6">D19+D25+D26+D33+SUM(D35:D41)+D21</f>
        <v>0</v>
      </c>
      <c r="E42" s="65">
        <f t="shared" si="6"/>
        <v>0</v>
      </c>
      <c r="F42" s="65">
        <f t="shared" si="6"/>
        <v>0</v>
      </c>
      <c r="G42" s="65">
        <f t="shared" si="6"/>
        <v>0</v>
      </c>
      <c r="H42" s="65">
        <f t="shared" si="6"/>
        <v>0</v>
      </c>
      <c r="I42" s="65">
        <f t="shared" si="6"/>
        <v>0</v>
      </c>
      <c r="J42" s="65">
        <f t="shared" si="6"/>
        <v>0</v>
      </c>
      <c r="K42" s="65">
        <f>K19+K25+K26+K33+SUM(K35:K41)+K21</f>
        <v>0</v>
      </c>
      <c r="L42" s="65">
        <f>L19+L25+L26+L33+SUM(L35:L41)+L21</f>
        <v>0</v>
      </c>
      <c r="M42" s="65">
        <f>M19+M25+M26+M33+SUM(M35:M41)+M21</f>
        <v>0</v>
      </c>
      <c r="N42" s="65">
        <f>SUM(D42:M42)</f>
        <v>0</v>
      </c>
      <c r="O42" s="58"/>
    </row>
    <row r="43" spans="2:15" ht="19" thickTop="1" x14ac:dyDescent="0.2">
      <c r="B43" s="77"/>
      <c r="C43" s="12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6"/>
    </row>
    <row r="44" spans="2:15" ht="18" x14ac:dyDescent="0.2">
      <c r="B44" s="7"/>
      <c r="C44" s="12" t="s">
        <v>26</v>
      </c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1"/>
    </row>
    <row r="45" spans="2:15" ht="18" x14ac:dyDescent="0.2">
      <c r="B45" s="14"/>
      <c r="C45" s="47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6"/>
    </row>
    <row r="48" spans="2:15" ht="16" thickBot="1" x14ac:dyDescent="0.25">
      <c r="B48" s="60"/>
      <c r="C48" s="60"/>
      <c r="D48" s="60"/>
      <c r="E48" s="60"/>
    </row>
    <row r="49" spans="1:2" ht="16" thickTop="1" x14ac:dyDescent="0.2">
      <c r="B49" t="s">
        <v>54</v>
      </c>
    </row>
    <row r="51" spans="1:2" x14ac:dyDescent="0.2">
      <c r="A51" t="s">
        <v>53</v>
      </c>
      <c r="B51" t="s">
        <v>55</v>
      </c>
    </row>
    <row r="52" spans="1:2" x14ac:dyDescent="0.2">
      <c r="B52" t="s">
        <v>56</v>
      </c>
    </row>
  </sheetData>
  <sheetProtection insertColumns="0" insertRows="0"/>
  <mergeCells count="2">
    <mergeCell ref="B3:O3"/>
    <mergeCell ref="B5:O5"/>
  </mergeCells>
  <hyperlinks>
    <hyperlink ref="C14" r:id="rId1" xr:uid="{00000000-0004-0000-0100-000000000000}"/>
  </hyperlinks>
  <pageMargins left="0.25" right="0.25" top="0.75" bottom="0.75" header="0.3" footer="0.3"/>
  <pageSetup scale="39" orientation="landscape" r:id="rId2"/>
  <headerFooter>
    <oddFooter>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P23"/>
  <sheetViews>
    <sheetView workbookViewId="0">
      <selection activeCell="C33" sqref="C33"/>
    </sheetView>
  </sheetViews>
  <sheetFormatPr baseColWidth="10" defaultColWidth="9.1640625" defaultRowHeight="15" x14ac:dyDescent="0.2"/>
  <cols>
    <col min="1" max="1" width="9.1640625" style="18"/>
    <col min="2" max="2" width="27" style="18" customWidth="1"/>
    <col min="3" max="3" width="17.1640625" style="18" customWidth="1"/>
    <col min="4" max="4" width="12.6640625" style="18" customWidth="1"/>
    <col min="5" max="16384" width="9.1640625" style="18"/>
  </cols>
  <sheetData>
    <row r="2" spans="2:5" ht="20" x14ac:dyDescent="0.2">
      <c r="B2" s="17" t="s">
        <v>27</v>
      </c>
    </row>
    <row r="3" spans="2:5" ht="16" thickBot="1" x14ac:dyDescent="0.25"/>
    <row r="4" spans="2:5" x14ac:dyDescent="0.2">
      <c r="B4" s="19" t="s">
        <v>28</v>
      </c>
      <c r="C4" s="20" t="s">
        <v>30</v>
      </c>
      <c r="D4" s="21" t="s">
        <v>32</v>
      </c>
    </row>
    <row r="5" spans="2:5" x14ac:dyDescent="0.2">
      <c r="B5" s="22" t="s">
        <v>29</v>
      </c>
      <c r="C5" s="23" t="s">
        <v>31</v>
      </c>
      <c r="D5" s="24"/>
    </row>
    <row r="6" spans="2:5" x14ac:dyDescent="0.2">
      <c r="B6" s="25"/>
      <c r="C6" s="26"/>
      <c r="D6" s="27"/>
    </row>
    <row r="7" spans="2:5" x14ac:dyDescent="0.2">
      <c r="B7" s="25"/>
      <c r="C7" s="26"/>
      <c r="D7" s="27"/>
    </row>
    <row r="8" spans="2:5" x14ac:dyDescent="0.2">
      <c r="B8" s="25"/>
      <c r="C8" s="26"/>
      <c r="D8" s="27"/>
    </row>
    <row r="9" spans="2:5" x14ac:dyDescent="0.2">
      <c r="B9" s="25"/>
      <c r="C9" s="26"/>
      <c r="D9" s="27"/>
    </row>
    <row r="10" spans="2:5" x14ac:dyDescent="0.2">
      <c r="B10" s="25"/>
      <c r="C10" s="26"/>
      <c r="D10" s="27"/>
    </row>
    <row r="11" spans="2:5" x14ac:dyDescent="0.2">
      <c r="B11" s="25"/>
      <c r="C11" s="26"/>
      <c r="D11" s="27"/>
    </row>
    <row r="12" spans="2:5" x14ac:dyDescent="0.2">
      <c r="B12" s="25"/>
      <c r="C12" s="26"/>
      <c r="D12" s="27"/>
    </row>
    <row r="13" spans="2:5" x14ac:dyDescent="0.2">
      <c r="B13" s="25"/>
      <c r="C13" s="26"/>
      <c r="D13" s="27"/>
    </row>
    <row r="14" spans="2:5" x14ac:dyDescent="0.2">
      <c r="B14" s="30" t="s">
        <v>23</v>
      </c>
      <c r="C14" s="31"/>
      <c r="D14" s="32">
        <f>SUM(D6:D13)</f>
        <v>0</v>
      </c>
      <c r="E14" s="33" t="str">
        <f>IF(D14='10 Day Form'!N42,"","Error! Amount must equal Total Expenses on Page 1")</f>
        <v/>
      </c>
    </row>
    <row r="15" spans="2:5" x14ac:dyDescent="0.2">
      <c r="B15" s="28" t="s">
        <v>24</v>
      </c>
      <c r="D15" s="29"/>
    </row>
    <row r="16" spans="2:5" x14ac:dyDescent="0.2">
      <c r="B16" s="28" t="s">
        <v>33</v>
      </c>
      <c r="D16" s="29"/>
    </row>
    <row r="17" spans="2:16" x14ac:dyDescent="0.2">
      <c r="B17" s="34" t="s">
        <v>25</v>
      </c>
      <c r="C17"/>
      <c r="D17" s="35" t="str">
        <f>IF(D14&lt;D15,D15-D14,"N/A")</f>
        <v>N/A</v>
      </c>
      <c r="E17"/>
      <c r="F17"/>
      <c r="G17"/>
      <c r="H17"/>
      <c r="I17"/>
      <c r="J17"/>
      <c r="K17"/>
      <c r="L17"/>
      <c r="M17"/>
      <c r="N17"/>
      <c r="O17"/>
      <c r="P17"/>
    </row>
    <row r="18" spans="2:16" ht="16" thickBot="1" x14ac:dyDescent="0.25">
      <c r="B18" s="36" t="s">
        <v>34</v>
      </c>
      <c r="C18" s="37"/>
      <c r="D18" s="38" t="str">
        <f>IF(D14&gt;D15,D14-D15,"N/A")</f>
        <v>N/A</v>
      </c>
      <c r="E18"/>
      <c r="F18"/>
      <c r="G18"/>
      <c r="H18"/>
      <c r="I18"/>
      <c r="J18"/>
      <c r="K18"/>
      <c r="L18"/>
      <c r="M18"/>
      <c r="N18"/>
      <c r="O18"/>
      <c r="P18"/>
    </row>
    <row r="19" spans="2:16" x14ac:dyDescent="0.2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</row>
    <row r="20" spans="2:16" x14ac:dyDescent="0.2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</row>
    <row r="21" spans="2:16" ht="16" x14ac:dyDescent="0.2">
      <c r="B21" s="39" t="s">
        <v>133</v>
      </c>
      <c r="C21"/>
      <c r="D21"/>
      <c r="E21"/>
      <c r="F21"/>
      <c r="G21"/>
      <c r="H21"/>
      <c r="I21"/>
      <c r="J21"/>
      <c r="K21"/>
      <c r="L21"/>
      <c r="M21"/>
      <c r="N21"/>
      <c r="O21"/>
      <c r="P21"/>
    </row>
    <row r="22" spans="2:16" ht="16" x14ac:dyDescent="0.2">
      <c r="B22" s="40"/>
      <c r="C22"/>
      <c r="D22"/>
      <c r="E22"/>
      <c r="F22"/>
      <c r="G22"/>
      <c r="H22"/>
      <c r="I22"/>
      <c r="J22"/>
      <c r="K22"/>
      <c r="L22"/>
      <c r="M22"/>
      <c r="N22"/>
      <c r="O22"/>
      <c r="P22"/>
    </row>
    <row r="23" spans="2:16" ht="16" x14ac:dyDescent="0.2">
      <c r="B23" s="39" t="s">
        <v>134</v>
      </c>
      <c r="C23"/>
      <c r="D23"/>
      <c r="E23"/>
      <c r="F23"/>
      <c r="G23"/>
      <c r="H23"/>
      <c r="I23"/>
      <c r="J23"/>
      <c r="K23"/>
      <c r="L23"/>
      <c r="M23"/>
      <c r="N23"/>
      <c r="O23"/>
      <c r="P23"/>
    </row>
  </sheetData>
  <sheetProtection sheet="1"/>
  <protectedRanges>
    <protectedRange password="DCC5" sqref="B17:P23" name="Range2"/>
    <protectedRange password="DCC5" sqref="B14:E14" name="Range1"/>
  </protectedRange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"/>
  <sheetViews>
    <sheetView workbookViewId="0">
      <selection activeCell="H13" sqref="H13"/>
    </sheetView>
  </sheetViews>
  <sheetFormatPr baseColWidth="10" defaultColWidth="8.83203125" defaultRowHeight="15" x14ac:dyDescent="0.2"/>
  <cols>
    <col min="1" max="1" width="34.1640625" customWidth="1"/>
    <col min="2" max="2" width="27.6640625" customWidth="1"/>
    <col min="3" max="3" width="15.83203125" customWidth="1"/>
    <col min="4" max="4" width="8.5" bestFit="1" customWidth="1"/>
    <col min="5" max="5" width="13.1640625" customWidth="1"/>
    <col min="6" max="6" width="23.1640625" customWidth="1"/>
    <col min="7" max="7" width="12.6640625" customWidth="1"/>
  </cols>
  <sheetData>
    <row r="1" spans="1:7" ht="32" x14ac:dyDescent="0.2">
      <c r="A1" s="82" t="s">
        <v>60</v>
      </c>
      <c r="B1" s="83" t="s">
        <v>61</v>
      </c>
      <c r="C1" s="84" t="s">
        <v>62</v>
      </c>
      <c r="D1" s="85" t="s">
        <v>63</v>
      </c>
      <c r="E1" s="86" t="s">
        <v>64</v>
      </c>
      <c r="F1" s="87" t="s">
        <v>65</v>
      </c>
      <c r="G1" s="88" t="s">
        <v>66</v>
      </c>
    </row>
    <row r="2" spans="1:7" ht="48" x14ac:dyDescent="0.2">
      <c r="A2" s="89" t="s">
        <v>67</v>
      </c>
      <c r="B2" s="89" t="s">
        <v>68</v>
      </c>
      <c r="C2" s="90" t="s">
        <v>69</v>
      </c>
      <c r="D2" s="91">
        <f>('[1]Background Data'!D3*325*2)+('[1]Background Data'!D4*(28+33)*2)</f>
        <v>1267.9739652799999</v>
      </c>
      <c r="E2" s="92">
        <f>D2*'[1]Background Data'!C11</f>
        <v>64.793241390494245</v>
      </c>
      <c r="F2" s="93">
        <f>D2*'[1]Background Data'!C12</f>
        <v>14.881835110197636</v>
      </c>
      <c r="G2" s="94" t="s">
        <v>70</v>
      </c>
    </row>
    <row r="3" spans="1:7" ht="16" x14ac:dyDescent="0.2">
      <c r="A3" s="89" t="s">
        <v>71</v>
      </c>
      <c r="B3" s="95" t="s">
        <v>72</v>
      </c>
      <c r="C3" s="96">
        <f>1-(D3/D2)</f>
        <v>0.48917140750838051</v>
      </c>
      <c r="D3" s="91">
        <f>'[1]Background Data'!D4*325*2</f>
        <v>647.717356</v>
      </c>
      <c r="E3" s="92">
        <f>D3*'[1]Background Data'!C11</f>
        <v>33.098240302475915</v>
      </c>
      <c r="F3" s="93">
        <f>D3*'[1]Background Data'!C12</f>
        <v>7.6020668830346247</v>
      </c>
      <c r="G3" s="94" t="s">
        <v>73</v>
      </c>
    </row>
    <row r="4" spans="1:7" ht="16" x14ac:dyDescent="0.2">
      <c r="A4" s="89" t="s">
        <v>74</v>
      </c>
      <c r="B4" s="95" t="s">
        <v>72</v>
      </c>
      <c r="C4" s="96">
        <f>1-(D4/D2)</f>
        <v>0.74458570375419031</v>
      </c>
      <c r="D4" s="91">
        <f>'[1]Background Data'!D5*325*2</f>
        <v>323.858678</v>
      </c>
      <c r="E4" s="92">
        <f>D4*'[1]Background Data'!C11</f>
        <v>16.549120151237958</v>
      </c>
      <c r="F4" s="93">
        <f>D4*'[1]Background Data'!C12</f>
        <v>3.8010334415173124</v>
      </c>
      <c r="G4" s="94" t="s">
        <v>73</v>
      </c>
    </row>
    <row r="5" spans="1:7" ht="30" customHeight="1" x14ac:dyDescent="0.2">
      <c r="A5" s="89" t="s">
        <v>75</v>
      </c>
      <c r="B5" s="89" t="s">
        <v>76</v>
      </c>
      <c r="C5" s="96">
        <f>1-(D5/D2)</f>
        <v>0.7890754315441002</v>
      </c>
      <c r="D5" s="91">
        <f>('[1]Background Data'!D6*300*2)+('[1]Background Data'!D4*28*2)</f>
        <v>267.44686144000002</v>
      </c>
      <c r="E5" s="92">
        <f>D5*'[1]Background Data'!C11</f>
        <v>13.666486479148942</v>
      </c>
      <c r="F5" s="93">
        <f>D5*'[1]Background Data'!C12</f>
        <v>3.1389446484502943</v>
      </c>
      <c r="G5" s="94" t="s">
        <v>73</v>
      </c>
    </row>
    <row r="6" spans="1:7" ht="30" customHeight="1" x14ac:dyDescent="0.2">
      <c r="A6" s="89" t="s">
        <v>77</v>
      </c>
      <c r="B6" s="89" t="s">
        <v>76</v>
      </c>
      <c r="C6" s="96">
        <f>1-(D6/D2)</f>
        <v>0.88818104683348864</v>
      </c>
      <c r="D6" s="91">
        <f>('[1]Background Data'!D7*300*2)+('[1]Background Data'!D4*28*2)</f>
        <v>141.78352143999999</v>
      </c>
      <c r="E6" s="92">
        <f>D6*'[1]Background Data'!C11</f>
        <v>7.2451124245501397</v>
      </c>
      <c r="F6" s="93">
        <f>D6*'[1]Background Data'!C12</f>
        <v>1.6640712232189336</v>
      </c>
      <c r="G6" s="94" t="s">
        <v>73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5"/>
  <sheetViews>
    <sheetView workbookViewId="0">
      <selection activeCell="B3" sqref="B3"/>
    </sheetView>
  </sheetViews>
  <sheetFormatPr baseColWidth="10" defaultColWidth="8.83203125" defaultRowHeight="15" x14ac:dyDescent="0.2"/>
  <cols>
    <col min="1" max="1" width="25.83203125" customWidth="1"/>
    <col min="2" max="2" width="18.33203125" customWidth="1"/>
    <col min="3" max="3" width="12" bestFit="1" customWidth="1"/>
    <col min="4" max="6" width="15.83203125" customWidth="1"/>
    <col min="9" max="9" width="13.33203125" customWidth="1"/>
    <col min="10" max="10" width="16.5" customWidth="1"/>
  </cols>
  <sheetData>
    <row r="1" spans="1:10" ht="24" x14ac:dyDescent="0.3">
      <c r="A1" s="97" t="s">
        <v>78</v>
      </c>
    </row>
    <row r="3" spans="1:10" ht="19" x14ac:dyDescent="0.25">
      <c r="A3" s="98" t="s">
        <v>79</v>
      </c>
    </row>
    <row r="4" spans="1:10" ht="19" x14ac:dyDescent="0.25">
      <c r="A4" s="98" t="s">
        <v>80</v>
      </c>
    </row>
    <row r="6" spans="1:10" s="102" customFormat="1" ht="48" x14ac:dyDescent="0.2">
      <c r="A6" s="99" t="s">
        <v>81</v>
      </c>
      <c r="B6" s="100" t="s">
        <v>82</v>
      </c>
      <c r="C6" s="101" t="s">
        <v>83</v>
      </c>
      <c r="D6" s="82" t="s">
        <v>84</v>
      </c>
      <c r="E6" s="82" t="s">
        <v>85</v>
      </c>
      <c r="F6" s="82" t="s">
        <v>86</v>
      </c>
      <c r="G6" s="85" t="s">
        <v>63</v>
      </c>
      <c r="H6" s="84" t="s">
        <v>87</v>
      </c>
      <c r="I6" s="86" t="s">
        <v>88</v>
      </c>
      <c r="J6" s="87" t="s">
        <v>89</v>
      </c>
    </row>
    <row r="7" spans="1:10" ht="16" x14ac:dyDescent="0.2">
      <c r="A7" s="103" t="s">
        <v>90</v>
      </c>
      <c r="B7" s="104" t="s">
        <v>91</v>
      </c>
      <c r="C7" s="105" t="s">
        <v>92</v>
      </c>
      <c r="D7" s="89"/>
      <c r="E7" s="89"/>
      <c r="F7" s="89"/>
      <c r="G7" s="106">
        <f>(D7*'[1]Background Data'!D3)+(SUM(E7:F7)*'[1]Background Data'!D4)</f>
        <v>0</v>
      </c>
      <c r="H7" s="107" t="s">
        <v>69</v>
      </c>
      <c r="I7" s="92">
        <f>G7*'[1]Background Data'!C11</f>
        <v>0</v>
      </c>
      <c r="J7" s="93">
        <f>G7*'[1]Background Data'!C12</f>
        <v>0</v>
      </c>
    </row>
    <row r="8" spans="1:10" x14ac:dyDescent="0.2">
      <c r="A8" s="102"/>
      <c r="G8" s="108"/>
      <c r="H8" s="109"/>
    </row>
    <row r="9" spans="1:10" ht="48" x14ac:dyDescent="0.2">
      <c r="A9" s="99" t="s">
        <v>93</v>
      </c>
      <c r="B9" s="100"/>
      <c r="C9" s="101"/>
      <c r="D9" s="82" t="s">
        <v>94</v>
      </c>
      <c r="E9" s="82" t="s">
        <v>95</v>
      </c>
      <c r="F9" s="82" t="s">
        <v>96</v>
      </c>
      <c r="G9" s="110" t="s">
        <v>63</v>
      </c>
      <c r="H9" s="84" t="s">
        <v>87</v>
      </c>
      <c r="I9" s="86" t="s">
        <v>88</v>
      </c>
      <c r="J9" s="87" t="s">
        <v>89</v>
      </c>
    </row>
    <row r="10" spans="1:10" ht="16" x14ac:dyDescent="0.2">
      <c r="A10" s="111" t="s">
        <v>97</v>
      </c>
      <c r="B10" s="112" t="s">
        <v>98</v>
      </c>
      <c r="C10" s="113" t="s">
        <v>92</v>
      </c>
      <c r="D10" s="114"/>
      <c r="E10" s="114"/>
      <c r="F10" s="114"/>
      <c r="G10" s="106">
        <f>(D10*'[1]Background Data'!D6)+(SUM(E10:F10)*'[1]Background Data'!D4)</f>
        <v>0</v>
      </c>
      <c r="H10" s="107" t="e">
        <f>1-(G10/G7)</f>
        <v>#DIV/0!</v>
      </c>
      <c r="I10" s="92">
        <f>G10*'[1]Background Data'!C11</f>
        <v>0</v>
      </c>
      <c r="J10" s="93">
        <f>G10*'[1]Background Data'!C12</f>
        <v>0</v>
      </c>
    </row>
    <row r="11" spans="1:10" ht="16" x14ac:dyDescent="0.2">
      <c r="A11" s="103" t="s">
        <v>99</v>
      </c>
      <c r="B11" s="104" t="s">
        <v>100</v>
      </c>
      <c r="C11" s="105" t="s">
        <v>92</v>
      </c>
      <c r="D11" s="89"/>
      <c r="E11" s="89"/>
      <c r="F11" s="89"/>
      <c r="G11" s="106">
        <f>(D11*'[1]Background Data'!D7)+(SUM(E11:F11)*'[1]Background Data'!D4)</f>
        <v>0</v>
      </c>
      <c r="H11" s="107" t="e">
        <f>1-(G11/G7)</f>
        <v>#DIV/0!</v>
      </c>
      <c r="I11" s="92">
        <f>G11*'[1]Background Data'!C11</f>
        <v>0</v>
      </c>
      <c r="J11" s="93">
        <f>G11*'[1]Background Data'!C12</f>
        <v>0</v>
      </c>
    </row>
    <row r="12" spans="1:10" x14ac:dyDescent="0.2">
      <c r="A12" s="102"/>
      <c r="G12" s="108"/>
      <c r="H12" s="109"/>
    </row>
    <row r="13" spans="1:10" ht="64" x14ac:dyDescent="0.2">
      <c r="A13" s="99" t="s">
        <v>101</v>
      </c>
      <c r="B13" s="100"/>
      <c r="C13" s="115"/>
      <c r="D13" s="82" t="s">
        <v>102</v>
      </c>
      <c r="E13" s="116"/>
      <c r="F13" s="117"/>
      <c r="G13" s="110" t="s">
        <v>63</v>
      </c>
      <c r="H13" s="84" t="s">
        <v>87</v>
      </c>
      <c r="I13" s="86" t="s">
        <v>88</v>
      </c>
      <c r="J13" s="87" t="s">
        <v>89</v>
      </c>
    </row>
    <row r="14" spans="1:10" ht="16" x14ac:dyDescent="0.2">
      <c r="A14" s="103" t="s">
        <v>92</v>
      </c>
      <c r="B14" s="104" t="s">
        <v>92</v>
      </c>
      <c r="C14" s="118"/>
      <c r="D14" s="89"/>
      <c r="E14" s="119"/>
      <c r="F14" s="120"/>
      <c r="G14" s="106">
        <f>D14*'[1]Background Data'!D4</f>
        <v>0</v>
      </c>
      <c r="H14" s="107" t="e">
        <f>1-(G14/G7)</f>
        <v>#DIV/0!</v>
      </c>
      <c r="I14" s="92">
        <f>G14*'[1]Background Data'!C11</f>
        <v>0</v>
      </c>
      <c r="J14" s="93">
        <f>G14*'[1]Background Data'!C12</f>
        <v>0</v>
      </c>
    </row>
    <row r="15" spans="1:10" ht="16" x14ac:dyDescent="0.2">
      <c r="A15" s="103" t="s">
        <v>103</v>
      </c>
      <c r="B15" s="104" t="s">
        <v>103</v>
      </c>
      <c r="C15" s="121"/>
      <c r="D15" s="89"/>
      <c r="E15" s="122"/>
      <c r="F15" s="123"/>
      <c r="G15" s="106">
        <f>D15*'[1]Background Data'!D5</f>
        <v>0</v>
      </c>
      <c r="H15" s="107" t="e">
        <f>1-(G15/G7)</f>
        <v>#DIV/0!</v>
      </c>
      <c r="I15" s="92">
        <f>G15*'[1]Background Data'!C11</f>
        <v>0</v>
      </c>
      <c r="J15" s="93">
        <f>G15*'[1]Background Data'!C12</f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3"/>
  <sheetViews>
    <sheetView workbookViewId="0">
      <selection activeCell="B15" sqref="B15"/>
    </sheetView>
  </sheetViews>
  <sheetFormatPr baseColWidth="10" defaultColWidth="9.1640625" defaultRowHeight="15" x14ac:dyDescent="0.2"/>
  <cols>
    <col min="1" max="1" width="28.1640625" style="130" customWidth="1"/>
    <col min="2" max="2" width="18.1640625" style="126" bestFit="1" customWidth="1"/>
    <col min="3" max="3" width="17.83203125" style="126" customWidth="1"/>
    <col min="4" max="4" width="11.5" style="126" bestFit="1" customWidth="1"/>
    <col min="5" max="16384" width="9.1640625" style="126"/>
  </cols>
  <sheetData>
    <row r="1" spans="1:5" s="124" customFormat="1" ht="48" x14ac:dyDescent="0.2">
      <c r="A1" s="82" t="s">
        <v>104</v>
      </c>
      <c r="B1" s="83" t="s">
        <v>105</v>
      </c>
      <c r="C1" s="82" t="s">
        <v>106</v>
      </c>
      <c r="D1" s="85" t="s">
        <v>63</v>
      </c>
    </row>
    <row r="2" spans="1:5" ht="32" x14ac:dyDescent="0.2">
      <c r="A2" s="89" t="s">
        <v>107</v>
      </c>
      <c r="B2" s="95" t="s">
        <v>108</v>
      </c>
      <c r="C2" s="125">
        <v>1.5</v>
      </c>
      <c r="D2" s="91">
        <f t="shared" ref="D2:D7" si="0">C2*2.20462</f>
        <v>3.3069299999999995</v>
      </c>
    </row>
    <row r="3" spans="1:5" ht="32" x14ac:dyDescent="0.2">
      <c r="A3" s="89" t="s">
        <v>109</v>
      </c>
      <c r="B3" s="95" t="s">
        <v>108</v>
      </c>
      <c r="C3" s="125">
        <v>0.8</v>
      </c>
      <c r="D3" s="91">
        <f t="shared" si="0"/>
        <v>1.7636959999999999</v>
      </c>
    </row>
    <row r="4" spans="1:5" ht="16" x14ac:dyDescent="0.2">
      <c r="A4" s="89" t="s">
        <v>71</v>
      </c>
      <c r="B4" s="95" t="s">
        <v>110</v>
      </c>
      <c r="C4" s="125">
        <v>0.45200000000000001</v>
      </c>
      <c r="D4" s="91">
        <f t="shared" si="0"/>
        <v>0.99648823999999991</v>
      </c>
    </row>
    <row r="5" spans="1:5" ht="16" x14ac:dyDescent="0.2">
      <c r="A5" s="89" t="s">
        <v>74</v>
      </c>
      <c r="B5" s="95" t="s">
        <v>110</v>
      </c>
      <c r="C5" s="125">
        <v>0.22600000000000001</v>
      </c>
      <c r="D5" s="91">
        <f t="shared" si="0"/>
        <v>0.49824411999999996</v>
      </c>
    </row>
    <row r="6" spans="1:5" ht="16" x14ac:dyDescent="0.2">
      <c r="A6" s="89" t="s">
        <v>98</v>
      </c>
      <c r="B6" s="95" t="s">
        <v>108</v>
      </c>
      <c r="C6" s="125">
        <f>0.16</f>
        <v>0.16</v>
      </c>
      <c r="D6" s="91">
        <f t="shared" si="0"/>
        <v>0.35273919999999997</v>
      </c>
    </row>
    <row r="7" spans="1:5" ht="16" x14ac:dyDescent="0.2">
      <c r="A7" s="89" t="s">
        <v>111</v>
      </c>
      <c r="B7" s="95" t="s">
        <v>108</v>
      </c>
      <c r="C7" s="125">
        <v>6.5000000000000002E-2</v>
      </c>
      <c r="D7" s="91">
        <f t="shared" si="0"/>
        <v>0.14330029999999999</v>
      </c>
    </row>
    <row r="8" spans="1:5" s="127" customFormat="1" x14ac:dyDescent="0.2">
      <c r="A8" s="127" t="s">
        <v>112</v>
      </c>
      <c r="D8" s="128"/>
    </row>
    <row r="9" spans="1:5" s="124" customFormat="1" x14ac:dyDescent="0.2"/>
    <row r="10" spans="1:5" s="124" customFormat="1" ht="16" x14ac:dyDescent="0.2">
      <c r="A10" s="82" t="s">
        <v>113</v>
      </c>
      <c r="B10" s="83" t="s">
        <v>105</v>
      </c>
      <c r="C10" s="83" t="s">
        <v>114</v>
      </c>
    </row>
    <row r="11" spans="1:5" ht="16" x14ac:dyDescent="0.2">
      <c r="A11" s="89" t="s">
        <v>115</v>
      </c>
      <c r="B11" s="95" t="s">
        <v>116</v>
      </c>
      <c r="C11" s="95">
        <v>5.1099819999999997E-2</v>
      </c>
    </row>
    <row r="12" spans="1:5" ht="32" x14ac:dyDescent="0.2">
      <c r="A12" s="89" t="s">
        <v>65</v>
      </c>
      <c r="B12" s="95" t="s">
        <v>116</v>
      </c>
      <c r="C12" s="95">
        <v>1.1736704000000001E-2</v>
      </c>
    </row>
    <row r="13" spans="1:5" s="129" customFormat="1" x14ac:dyDescent="0.2">
      <c r="A13" s="127" t="s">
        <v>117</v>
      </c>
      <c r="B13" s="127"/>
      <c r="C13" s="127"/>
      <c r="D13" s="127"/>
      <c r="E13" s="12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F24"/>
  <sheetViews>
    <sheetView workbookViewId="0">
      <selection activeCell="E25" sqref="E25"/>
    </sheetView>
  </sheetViews>
  <sheetFormatPr baseColWidth="10" defaultColWidth="8.83203125" defaultRowHeight="15" x14ac:dyDescent="0.2"/>
  <sheetData>
    <row r="2" spans="2:6" ht="30" customHeight="1" x14ac:dyDescent="0.2">
      <c r="B2" s="138" t="s">
        <v>118</v>
      </c>
      <c r="C2" s="139"/>
      <c r="D2" s="140"/>
    </row>
    <row r="3" spans="2:6" x14ac:dyDescent="0.2">
      <c r="F3" s="102" t="s">
        <v>119</v>
      </c>
    </row>
    <row r="6" spans="2:6" ht="15" customHeight="1" x14ac:dyDescent="0.2">
      <c r="B6" s="131" t="s">
        <v>120</v>
      </c>
      <c r="D6" s="131" t="s">
        <v>121</v>
      </c>
      <c r="F6" t="s">
        <v>122</v>
      </c>
    </row>
    <row r="7" spans="2:6" x14ac:dyDescent="0.2">
      <c r="F7" t="s">
        <v>123</v>
      </c>
    </row>
    <row r="8" spans="2:6" x14ac:dyDescent="0.2">
      <c r="F8" t="s">
        <v>124</v>
      </c>
    </row>
    <row r="9" spans="2:6" x14ac:dyDescent="0.2">
      <c r="F9" t="s">
        <v>125</v>
      </c>
    </row>
    <row r="10" spans="2:6" ht="30" customHeight="1" x14ac:dyDescent="0.2">
      <c r="B10" s="138" t="s">
        <v>126</v>
      </c>
      <c r="C10" s="139"/>
      <c r="D10" s="140"/>
    </row>
    <row r="14" spans="2:6" x14ac:dyDescent="0.2">
      <c r="B14" s="131" t="s">
        <v>120</v>
      </c>
      <c r="D14" s="131" t="s">
        <v>121</v>
      </c>
      <c r="F14" t="s">
        <v>127</v>
      </c>
    </row>
    <row r="15" spans="2:6" x14ac:dyDescent="0.2">
      <c r="F15" t="s">
        <v>128</v>
      </c>
    </row>
    <row r="18" spans="2:6" ht="30" customHeight="1" x14ac:dyDescent="0.2">
      <c r="B18" s="138" t="s">
        <v>129</v>
      </c>
      <c r="C18" s="139"/>
      <c r="D18" s="140"/>
    </row>
    <row r="22" spans="2:6" x14ac:dyDescent="0.2">
      <c r="B22" s="131" t="s">
        <v>120</v>
      </c>
      <c r="D22" s="131" t="s">
        <v>121</v>
      </c>
      <c r="F22" t="s">
        <v>130</v>
      </c>
    </row>
    <row r="23" spans="2:6" x14ac:dyDescent="0.2">
      <c r="F23" t="s">
        <v>131</v>
      </c>
    </row>
    <row r="24" spans="2:6" x14ac:dyDescent="0.2">
      <c r="F24" t="s">
        <v>132</v>
      </c>
    </row>
  </sheetData>
  <mergeCells count="3">
    <mergeCell ref="B2:D2"/>
    <mergeCell ref="B10:D10"/>
    <mergeCell ref="B18:D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7 Day Form</vt:lpstr>
      <vt:lpstr>10 Day Form</vt:lpstr>
      <vt:lpstr>Page 2 Travel Advances Only</vt:lpstr>
      <vt:lpstr>Washington Example</vt:lpstr>
      <vt:lpstr>Your Calculations</vt:lpstr>
      <vt:lpstr>Background Data</vt:lpstr>
      <vt:lpstr>Travel Decision Tree</vt:lpstr>
    </vt:vector>
  </TitlesOfParts>
  <Company>Wesleyan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Peters</dc:creator>
  <cp:lastModifiedBy>Phaedra Durost</cp:lastModifiedBy>
  <cp:lastPrinted>2016-06-09T13:41:33Z</cp:lastPrinted>
  <dcterms:created xsi:type="dcterms:W3CDTF">2009-06-25T21:51:47Z</dcterms:created>
  <dcterms:modified xsi:type="dcterms:W3CDTF">2023-09-20T14:45:40Z</dcterms:modified>
</cp:coreProperties>
</file>